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omments3.xml" ContentType="application/vnd.openxmlformats-officedocument.spreadsheetml.comments+xml"/>
  <Override PartName="/xl/drawings/drawing5.xml" ContentType="application/vnd.openxmlformats-officedocument.drawing+xml"/>
  <Override PartName="/xl/comments4.xml" ContentType="application/vnd.openxmlformats-officedocument.spreadsheetml.comments+xml"/>
  <Override PartName="/xl/drawings/drawing6.xml" ContentType="application/vnd.openxmlformats-officedocument.drawing+xml"/>
  <Override PartName="/xl/comments5.xml" ContentType="application/vnd.openxmlformats-officedocument.spreadsheetml.comments+xml"/>
  <Override PartName="/xl/drawings/drawing7.xml" ContentType="application/vnd.openxmlformats-officedocument.drawing+xml"/>
  <Override PartName="/xl/comments6.xml" ContentType="application/vnd.openxmlformats-officedocument.spreadsheetml.comments+xml"/>
  <Override PartName="/xl/drawings/drawing8.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711"/>
  <workbookPr showInkAnnotation="0" codeName="ThisWorkbook" autoCompressPictures="0"/>
  <mc:AlternateContent xmlns:mc="http://schemas.openxmlformats.org/markup-compatibility/2006">
    <mc:Choice Requires="x15">
      <x15ac:absPath xmlns:x15ac="http://schemas.microsoft.com/office/spreadsheetml/2010/11/ac" url="/Users/apple/Desktop/UCL EEE Y3/MSIN0047 Entrepreneurial Finance /Spreadsheet/"/>
    </mc:Choice>
  </mc:AlternateContent>
  <xr:revisionPtr revIDLastSave="0" documentId="8_{7311F318-F3BE-B542-973A-A17B296A0DE8}" xr6:coauthVersionLast="47" xr6:coauthVersionMax="47" xr10:uidLastSave="{00000000-0000-0000-0000-000000000000}"/>
  <bookViews>
    <workbookView xWindow="0" yWindow="500" windowWidth="27740" windowHeight="16460" tabRatio="500" activeTab="2" xr2:uid="{00000000-000D-0000-FFFF-FFFF00000000}"/>
  </bookViews>
  <sheets>
    <sheet name="Helpful Notes" sheetId="14" r:id="rId1"/>
    <sheet name="Pricing Model" sheetId="16" r:id="rId2"/>
    <sheet name="Sales Forecast" sheetId="17" r:id="rId3"/>
    <sheet name="Profit &amp; Loss" sheetId="1" r:id="rId4"/>
    <sheet name="Cash Flow" sheetId="9" r:id="rId5"/>
    <sheet name="Balance Sheet" sheetId="8" r:id="rId6"/>
    <sheet name="Summary &amp; Ratios" sheetId="2" r:id="rId7"/>
    <sheet name="Graphs" sheetId="7" r:id="rId8"/>
    <sheet name="Copyright (DO NOT DELETE)" sheetId="12" r:id="rId9"/>
    <sheet name="COPYRIGHT PROTECTION" sheetId="13" state="veryHidden" r:id="rId10"/>
    <sheet name="Style Guide" sheetId="15" state="hidden" r:id="rId11"/>
  </sheets>
  <definedNames>
    <definedName name="_xlnm.Print_Area" localSheetId="4">'Cash Flow'!$A$3:$AM$136</definedName>
    <definedName name="_xlnm.Print_Area" localSheetId="7">Graphs!$A$3:$M$89</definedName>
    <definedName name="_xlnm.Print_Area" localSheetId="0">'Helpful Notes'!$B$2:$M$4</definedName>
    <definedName name="_xlnm.Print_Area" localSheetId="3">'Profit &amp; Loss'!$A$3:$AM$116</definedName>
    <definedName name="_xlnm.Print_Area" localSheetId="6">'Summary &amp; Ratios'!$A$3:$F$53</definedName>
  </definedNames>
  <calcPr calcId="191029"/>
  <fileRecoveryPr repairLoad="1"/>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M13" i="8" l="1"/>
  <c r="AM7" i="9"/>
  <c r="AM35" i="1"/>
  <c r="AM99" i="17"/>
  <c r="AM61" i="17"/>
  <c r="AM22" i="17"/>
  <c r="B76" i="17"/>
  <c r="B63" i="17"/>
  <c r="B42" i="17"/>
  <c r="B33" i="17"/>
  <c r="B24" i="17"/>
  <c r="E133" i="2"/>
  <c r="F133" i="2"/>
  <c r="D133" i="2"/>
  <c r="E131" i="2"/>
  <c r="F131" i="2"/>
  <c r="D131" i="2"/>
  <c r="K13" i="1" l="1"/>
  <c r="D27" i="2"/>
  <c r="D28" i="2"/>
  <c r="E90" i="1"/>
  <c r="E16" i="8" s="1"/>
  <c r="F90" i="1"/>
  <c r="F16" i="8" s="1"/>
  <c r="G90" i="1"/>
  <c r="G16" i="8" s="1"/>
  <c r="H90" i="1"/>
  <c r="H16" i="8" s="1"/>
  <c r="I90" i="1"/>
  <c r="I16" i="8" s="1"/>
  <c r="J90" i="1"/>
  <c r="J16" i="8" s="1"/>
  <c r="K90" i="1"/>
  <c r="K16" i="8" s="1"/>
  <c r="L90" i="1"/>
  <c r="L16" i="8" s="1"/>
  <c r="M90" i="1"/>
  <c r="M16" i="8" s="1"/>
  <c r="N90" i="1"/>
  <c r="N16" i="8" s="1"/>
  <c r="O90" i="1"/>
  <c r="O16" i="8" s="1"/>
  <c r="P90" i="1"/>
  <c r="P16" i="8" s="1"/>
  <c r="Q90" i="1"/>
  <c r="Q16" i="8" s="1"/>
  <c r="R90" i="1"/>
  <c r="R16" i="8" s="1"/>
  <c r="S90" i="1"/>
  <c r="S16" i="8" s="1"/>
  <c r="T90" i="1"/>
  <c r="T16" i="8" s="1"/>
  <c r="U90" i="1"/>
  <c r="U16" i="8" s="1"/>
  <c r="V90" i="1"/>
  <c r="V16" i="8" s="1"/>
  <c r="W90" i="1"/>
  <c r="W16" i="8" s="1"/>
  <c r="X90" i="1"/>
  <c r="X16" i="8" s="1"/>
  <c r="Y90" i="1"/>
  <c r="Y16" i="8" s="1"/>
  <c r="Z90" i="1"/>
  <c r="Z16" i="8" s="1"/>
  <c r="AA90" i="1"/>
  <c r="AA16" i="8" s="1"/>
  <c r="AB90" i="1"/>
  <c r="AB16" i="8" s="1"/>
  <c r="AC90" i="1"/>
  <c r="AC16" i="8" s="1"/>
  <c r="AD90" i="1"/>
  <c r="AD16" i="8" s="1"/>
  <c r="AE90" i="1"/>
  <c r="AE16" i="8" s="1"/>
  <c r="AF90" i="1"/>
  <c r="AF16" i="8" s="1"/>
  <c r="AG90" i="1"/>
  <c r="AG16" i="8" s="1"/>
  <c r="AH90" i="1"/>
  <c r="AH16" i="8" s="1"/>
  <c r="AI90" i="1"/>
  <c r="AI16" i="8" s="1"/>
  <c r="AJ90" i="1"/>
  <c r="AJ16" i="8" s="1"/>
  <c r="AK90" i="1"/>
  <c r="AK16" i="8" s="1"/>
  <c r="AL90" i="1"/>
  <c r="AL16" i="8" s="1"/>
  <c r="AM90" i="1"/>
  <c r="AM16" i="8" s="1"/>
  <c r="D90" i="1"/>
  <c r="D16" i="8" s="1"/>
  <c r="AC46" i="1"/>
  <c r="AD46" i="1"/>
  <c r="AE46" i="1"/>
  <c r="AF46" i="1"/>
  <c r="AG46" i="1"/>
  <c r="AH46" i="1"/>
  <c r="AI46" i="1"/>
  <c r="AJ46" i="1"/>
  <c r="AK46" i="1"/>
  <c r="AL46" i="1"/>
  <c r="AM46" i="1"/>
  <c r="AB46" i="1"/>
  <c r="Q46" i="1"/>
  <c r="R46" i="1"/>
  <c r="S46" i="1"/>
  <c r="T46" i="1"/>
  <c r="U46" i="1"/>
  <c r="V46" i="1"/>
  <c r="W46" i="1"/>
  <c r="X46" i="1"/>
  <c r="Y46" i="1"/>
  <c r="Z46" i="1"/>
  <c r="AA46" i="1"/>
  <c r="P46" i="1"/>
  <c r="E46" i="1"/>
  <c r="F46" i="1"/>
  <c r="G46" i="1"/>
  <c r="H46" i="1"/>
  <c r="I46" i="1"/>
  <c r="J46" i="1"/>
  <c r="K46" i="1"/>
  <c r="L46" i="1"/>
  <c r="M46" i="1"/>
  <c r="N46" i="1"/>
  <c r="O46" i="1"/>
  <c r="D46" i="1"/>
  <c r="D99" i="17" l="1"/>
  <c r="E99" i="17" s="1"/>
  <c r="F99" i="17" s="1"/>
  <c r="G99" i="17" s="1"/>
  <c r="H99" i="17" s="1"/>
  <c r="I99" i="17" s="1"/>
  <c r="J99" i="17" s="1"/>
  <c r="K99" i="17" s="1"/>
  <c r="L99" i="17" s="1"/>
  <c r="M99" i="17" s="1"/>
  <c r="N99" i="17" s="1"/>
  <c r="O99" i="17" s="1"/>
  <c r="P99" i="17" s="1"/>
  <c r="Q99" i="17" s="1"/>
  <c r="R99" i="17" s="1"/>
  <c r="S99" i="17" s="1"/>
  <c r="T99" i="17" s="1"/>
  <c r="U99" i="17" s="1"/>
  <c r="V99" i="17" s="1"/>
  <c r="W99" i="17" s="1"/>
  <c r="X99" i="17" s="1"/>
  <c r="Y99" i="17" s="1"/>
  <c r="Z99" i="17" s="1"/>
  <c r="AA99" i="17" s="1"/>
  <c r="AB99" i="17" s="1"/>
  <c r="AC99" i="17" s="1"/>
  <c r="AD99" i="17" s="1"/>
  <c r="AE99" i="17" s="1"/>
  <c r="AF99" i="17" s="1"/>
  <c r="AG99" i="17" s="1"/>
  <c r="AH99" i="17" s="1"/>
  <c r="AI99" i="17" s="1"/>
  <c r="AJ99" i="17" s="1"/>
  <c r="AK99" i="17" s="1"/>
  <c r="AL99" i="17" s="1"/>
  <c r="D61" i="17"/>
  <c r="E61" i="17" s="1"/>
  <c r="F61" i="17" s="1"/>
  <c r="G61" i="17" s="1"/>
  <c r="H61" i="17" s="1"/>
  <c r="I61" i="17" s="1"/>
  <c r="J61" i="17" s="1"/>
  <c r="K61" i="17" s="1"/>
  <c r="L61" i="17" s="1"/>
  <c r="M61" i="17" s="1"/>
  <c r="N61" i="17" s="1"/>
  <c r="O61" i="17" s="1"/>
  <c r="P61" i="17" s="1"/>
  <c r="Q61" i="17" s="1"/>
  <c r="R61" i="17" s="1"/>
  <c r="S61" i="17" s="1"/>
  <c r="T61" i="17" s="1"/>
  <c r="U61" i="17" s="1"/>
  <c r="V61" i="17" s="1"/>
  <c r="W61" i="17" s="1"/>
  <c r="X61" i="17" s="1"/>
  <c r="Y61" i="17" s="1"/>
  <c r="Z61" i="17" s="1"/>
  <c r="AA61" i="17" s="1"/>
  <c r="AB61" i="17" s="1"/>
  <c r="AC61" i="17" s="1"/>
  <c r="AD61" i="17" s="1"/>
  <c r="AE61" i="17" s="1"/>
  <c r="AF61" i="17" s="1"/>
  <c r="AG61" i="17" s="1"/>
  <c r="AH61" i="17" s="1"/>
  <c r="AI61" i="17" s="1"/>
  <c r="AJ61" i="17" s="1"/>
  <c r="AK61" i="17" s="1"/>
  <c r="AL61" i="17" s="1"/>
  <c r="D22" i="17"/>
  <c r="E22" i="17" s="1"/>
  <c r="F22" i="17" s="1"/>
  <c r="G22" i="17" s="1"/>
  <c r="H22" i="17" s="1"/>
  <c r="I22" i="17" s="1"/>
  <c r="J22" i="17" s="1"/>
  <c r="K22" i="17" s="1"/>
  <c r="L22" i="17" s="1"/>
  <c r="M22" i="17" s="1"/>
  <c r="N22" i="17" s="1"/>
  <c r="O22" i="17" s="1"/>
  <c r="P22" i="17" s="1"/>
  <c r="Q22" i="17" s="1"/>
  <c r="R22" i="17" s="1"/>
  <c r="S22" i="17" s="1"/>
  <c r="T22" i="17" s="1"/>
  <c r="U22" i="17" s="1"/>
  <c r="V22" i="17" s="1"/>
  <c r="W22" i="17" s="1"/>
  <c r="X22" i="17" s="1"/>
  <c r="Y22" i="17" s="1"/>
  <c r="Z22" i="17" s="1"/>
  <c r="AA22" i="17" s="1"/>
  <c r="AB22" i="17" s="1"/>
  <c r="AC22" i="17" s="1"/>
  <c r="AD22" i="17" s="1"/>
  <c r="AE22" i="17" s="1"/>
  <c r="AF22" i="17" s="1"/>
  <c r="AG22" i="17" s="1"/>
  <c r="AH22" i="17" s="1"/>
  <c r="AI22" i="17" s="1"/>
  <c r="AJ22" i="17" s="1"/>
  <c r="AK22" i="17" s="1"/>
  <c r="AL22" i="17" s="1"/>
  <c r="D41" i="16"/>
  <c r="C41" i="16"/>
  <c r="C40" i="16" s="1"/>
  <c r="D22" i="16"/>
  <c r="E22" i="16"/>
  <c r="E21" i="16" s="1"/>
  <c r="C22" i="16"/>
  <c r="C21" i="16" s="1"/>
  <c r="C25" i="17"/>
  <c r="M27" i="17" s="1"/>
  <c r="C34" i="17"/>
  <c r="AM36" i="17" s="1"/>
  <c r="C43" i="17"/>
  <c r="J45" i="17" s="1"/>
  <c r="D67" i="17"/>
  <c r="E64" i="17" s="1"/>
  <c r="E67" i="17" s="1"/>
  <c r="C69" i="17"/>
  <c r="D80" i="17"/>
  <c r="E77" i="17" s="1"/>
  <c r="C82" i="17"/>
  <c r="D21" i="16"/>
  <c r="C29" i="16"/>
  <c r="C31" i="16" s="1"/>
  <c r="C33" i="16" s="1"/>
  <c r="C29" i="17" s="1"/>
  <c r="D29" i="16"/>
  <c r="D31" i="16" s="1"/>
  <c r="D33" i="16" s="1"/>
  <c r="C38" i="17" s="1"/>
  <c r="E29" i="16"/>
  <c r="E31" i="16" s="1"/>
  <c r="E33" i="16" s="1"/>
  <c r="C47" i="17" s="1"/>
  <c r="D40" i="16"/>
  <c r="C48" i="16"/>
  <c r="C50" i="16" s="1"/>
  <c r="C52" i="16" s="1"/>
  <c r="C72" i="17" s="1"/>
  <c r="D48" i="16"/>
  <c r="D50" i="16" s="1"/>
  <c r="D52" i="16" s="1"/>
  <c r="C85" i="17" s="1"/>
  <c r="W27" i="17" l="1"/>
  <c r="U27" i="17"/>
  <c r="S27" i="17"/>
  <c r="X27" i="17"/>
  <c r="X30" i="17" s="1"/>
  <c r="L27" i="17"/>
  <c r="L30" i="17" s="1"/>
  <c r="J27" i="17"/>
  <c r="J30" i="17" s="1"/>
  <c r="AL27" i="17"/>
  <c r="AL30" i="17" s="1"/>
  <c r="F27" i="17"/>
  <c r="AJ27" i="17"/>
  <c r="AJ30" i="17" s="1"/>
  <c r="E27" i="17"/>
  <c r="V27" i="17"/>
  <c r="V30" i="17" s="1"/>
  <c r="D27" i="17"/>
  <c r="D30" i="17" s="1"/>
  <c r="AM27" i="17"/>
  <c r="AM30" i="17" s="1"/>
  <c r="T27" i="17"/>
  <c r="T30" i="17" s="1"/>
  <c r="AD27" i="17"/>
  <c r="AD30" i="17" s="1"/>
  <c r="I27" i="17"/>
  <c r="I30" i="17" s="1"/>
  <c r="AI27" i="17"/>
  <c r="AI30" i="17" s="1"/>
  <c r="K27" i="17"/>
  <c r="K30" i="17" s="1"/>
  <c r="AF27" i="17"/>
  <c r="AF30" i="17" s="1"/>
  <c r="AC27" i="17"/>
  <c r="AC30" i="17" s="1"/>
  <c r="H27" i="17"/>
  <c r="H30" i="17" s="1"/>
  <c r="Z27" i="17"/>
  <c r="Z30" i="17" s="1"/>
  <c r="G27" i="17"/>
  <c r="D36" i="17"/>
  <c r="D39" i="17" s="1"/>
  <c r="AL45" i="17"/>
  <c r="AL48" i="17" s="1"/>
  <c r="AK45" i="17"/>
  <c r="AG45" i="17"/>
  <c r="AG48" i="17" s="1"/>
  <c r="AH27" i="17"/>
  <c r="AH30" i="17" s="1"/>
  <c r="R27" i="17"/>
  <c r="R30" i="17" s="1"/>
  <c r="E45" i="17"/>
  <c r="E48" i="17" s="1"/>
  <c r="AG27" i="17"/>
  <c r="AG30" i="17" s="1"/>
  <c r="Q27" i="17"/>
  <c r="Q30" i="17" s="1"/>
  <c r="D45" i="17"/>
  <c r="D48" i="17" s="1"/>
  <c r="AE27" i="17"/>
  <c r="AE30" i="17" s="1"/>
  <c r="P27" i="17"/>
  <c r="P30" i="17" s="1"/>
  <c r="S45" i="17"/>
  <c r="S48" i="17" s="1"/>
  <c r="AA36" i="17"/>
  <c r="AA39" i="17" s="1"/>
  <c r="U30" i="17"/>
  <c r="F30" i="17"/>
  <c r="R45" i="17"/>
  <c r="R48" i="17" s="1"/>
  <c r="S36" i="17"/>
  <c r="S39" i="17" s="1"/>
  <c r="E30" i="17"/>
  <c r="I45" i="17"/>
  <c r="R36" i="17"/>
  <c r="R39" i="17" s="1"/>
  <c r="H45" i="17"/>
  <c r="H48" i="17" s="1"/>
  <c r="I36" i="17"/>
  <c r="I39" i="17" s="1"/>
  <c r="Z45" i="17"/>
  <c r="Z48" i="17" s="1"/>
  <c r="AA45" i="17"/>
  <c r="AA48" i="17" s="1"/>
  <c r="AH36" i="17"/>
  <c r="AH39" i="17" s="1"/>
  <c r="W30" i="17"/>
  <c r="T45" i="17"/>
  <c r="T48" i="17" s="1"/>
  <c r="AB36" i="17"/>
  <c r="AB39" i="17" s="1"/>
  <c r="G30" i="17"/>
  <c r="G45" i="17"/>
  <c r="G48" i="17" s="1"/>
  <c r="H36" i="17"/>
  <c r="H39" i="17" s="1"/>
  <c r="AM45" i="17"/>
  <c r="F45" i="17"/>
  <c r="F48" i="17" s="1"/>
  <c r="G36" i="17"/>
  <c r="G39" i="17" s="1"/>
  <c r="O27" i="17"/>
  <c r="O30" i="17" s="1"/>
  <c r="Y45" i="17"/>
  <c r="Y48" i="17" s="1"/>
  <c r="AB27" i="17"/>
  <c r="AB30" i="17" s="1"/>
  <c r="U45" i="17"/>
  <c r="AI36" i="17"/>
  <c r="AI39" i="17" s="1"/>
  <c r="AA27" i="17"/>
  <c r="AA30" i="17" s="1"/>
  <c r="N27" i="17"/>
  <c r="N30" i="17" s="1"/>
  <c r="Q45" i="17"/>
  <c r="Q48" i="17" s="1"/>
  <c r="P45" i="17"/>
  <c r="P48" i="17" s="1"/>
  <c r="AD45" i="17"/>
  <c r="AD48" i="17" s="1"/>
  <c r="S30" i="17"/>
  <c r="AK48" i="17"/>
  <c r="AF45" i="17"/>
  <c r="AF48" i="17" s="1"/>
  <c r="AE45" i="17"/>
  <c r="AE48" i="17" s="1"/>
  <c r="O45" i="17"/>
  <c r="O48" i="17" s="1"/>
  <c r="AC45" i="17"/>
  <c r="AC48" i="17" s="1"/>
  <c r="N45" i="17"/>
  <c r="N48" i="17" s="1"/>
  <c r="AB45" i="17"/>
  <c r="AB48" i="17" s="1"/>
  <c r="M45" i="17"/>
  <c r="M48" i="17" s="1"/>
  <c r="AK27" i="17"/>
  <c r="Y27" i="17"/>
  <c r="Y30" i="17" s="1"/>
  <c r="E80" i="17"/>
  <c r="F77" i="17" s="1"/>
  <c r="F64" i="17"/>
  <c r="F67" i="17" s="1"/>
  <c r="G64" i="17" s="1"/>
  <c r="G67" i="17" s="1"/>
  <c r="H64" i="17" s="1"/>
  <c r="H67" i="17" s="1"/>
  <c r="I64" i="17" s="1"/>
  <c r="I67" i="17" s="1"/>
  <c r="J64" i="17" s="1"/>
  <c r="J67" i="17" s="1"/>
  <c r="K64" i="17" s="1"/>
  <c r="K67" i="17" s="1"/>
  <c r="L64" i="17" s="1"/>
  <c r="L67" i="17" s="1"/>
  <c r="M64" i="17" s="1"/>
  <c r="M67" i="17" s="1"/>
  <c r="E70" i="17"/>
  <c r="L36" i="17"/>
  <c r="X36" i="17"/>
  <c r="AJ36" i="17"/>
  <c r="M36" i="17"/>
  <c r="Y36" i="17"/>
  <c r="AK36" i="17"/>
  <c r="AK39" i="17" s="1"/>
  <c r="N36" i="17"/>
  <c r="Z36" i="17"/>
  <c r="AL36" i="17"/>
  <c r="E36" i="17"/>
  <c r="Q36" i="17"/>
  <c r="Q39" i="17" s="1"/>
  <c r="AC36" i="17"/>
  <c r="AC39" i="17" s="1"/>
  <c r="J36" i="17"/>
  <c r="AD36" i="17"/>
  <c r="AD39" i="17" s="1"/>
  <c r="P36" i="17"/>
  <c r="K36" i="17"/>
  <c r="AE36" i="17"/>
  <c r="O36" i="17"/>
  <c r="AF36" i="17"/>
  <c r="AF39" i="17" s="1"/>
  <c r="AG36" i="17"/>
  <c r="AG39" i="17" s="1"/>
  <c r="F36" i="17"/>
  <c r="F39" i="17" s="1"/>
  <c r="V36" i="17"/>
  <c r="V39" i="17" s="1"/>
  <c r="W36" i="17"/>
  <c r="D83" i="17"/>
  <c r="D86" i="17" s="1"/>
  <c r="D70" i="17"/>
  <c r="D90" i="17" s="1"/>
  <c r="U36" i="17"/>
  <c r="U39" i="17" s="1"/>
  <c r="AM39" i="17"/>
  <c r="T36" i="17"/>
  <c r="T39" i="17" s="1"/>
  <c r="M30" i="17"/>
  <c r="U48" i="17"/>
  <c r="J48" i="17"/>
  <c r="AJ45" i="17"/>
  <c r="AJ48" i="17" s="1"/>
  <c r="X45" i="17"/>
  <c r="X48" i="17" s="1"/>
  <c r="L45" i="17"/>
  <c r="L48" i="17" s="1"/>
  <c r="AI45" i="17"/>
  <c r="W45" i="17"/>
  <c r="W48" i="17" s="1"/>
  <c r="K45" i="17"/>
  <c r="K48" i="17" s="1"/>
  <c r="AH45" i="17"/>
  <c r="AH48" i="17" s="1"/>
  <c r="V45" i="17"/>
  <c r="AK30" i="17"/>
  <c r="E73" i="17" l="1"/>
  <c r="E90" i="17"/>
  <c r="E52" i="17"/>
  <c r="J52" i="17"/>
  <c r="I52" i="17"/>
  <c r="AM52" i="17"/>
  <c r="S52" i="17"/>
  <c r="G53" i="17"/>
  <c r="D52" i="17"/>
  <c r="D101" i="17" s="1"/>
  <c r="D39" i="1" s="1"/>
  <c r="H52" i="17"/>
  <c r="K70" i="17"/>
  <c r="AM48" i="17"/>
  <c r="AM53" i="17" s="1"/>
  <c r="AM55" i="17" s="1"/>
  <c r="H53" i="17"/>
  <c r="AJ52" i="17"/>
  <c r="H70" i="17"/>
  <c r="G70" i="17"/>
  <c r="J70" i="17"/>
  <c r="R52" i="17"/>
  <c r="E83" i="17"/>
  <c r="E101" i="17" s="1"/>
  <c r="E39" i="1" s="1"/>
  <c r="Z52" i="17"/>
  <c r="I48" i="17"/>
  <c r="I53" i="17" s="1"/>
  <c r="I55" i="17" s="1"/>
  <c r="G52" i="17"/>
  <c r="AG52" i="17"/>
  <c r="T53" i="17"/>
  <c r="V52" i="17"/>
  <c r="AC53" i="17"/>
  <c r="J39" i="17"/>
  <c r="J53" i="17" s="1"/>
  <c r="J55" i="17" s="1"/>
  <c r="Q52" i="17"/>
  <c r="N52" i="17"/>
  <c r="O52" i="17"/>
  <c r="AI52" i="17"/>
  <c r="W52" i="17"/>
  <c r="AE52" i="17"/>
  <c r="Y52" i="17"/>
  <c r="AA53" i="17"/>
  <c r="X52" i="17"/>
  <c r="F53" i="17"/>
  <c r="AA52" i="17"/>
  <c r="M52" i="17"/>
  <c r="P52" i="17"/>
  <c r="M39" i="17"/>
  <c r="M53" i="17" s="1"/>
  <c r="AJ39" i="17"/>
  <c r="AJ53" i="17" s="1"/>
  <c r="Q53" i="17"/>
  <c r="L52" i="17"/>
  <c r="AC52" i="17"/>
  <c r="Z39" i="17"/>
  <c r="L39" i="17"/>
  <c r="L53" i="17" s="1"/>
  <c r="Z53" i="17"/>
  <c r="AB53" i="17"/>
  <c r="D53" i="17"/>
  <c r="T52" i="17"/>
  <c r="AD52" i="17"/>
  <c r="S53" i="17"/>
  <c r="X39" i="17"/>
  <c r="X53" i="17" s="1"/>
  <c r="AI48" i="17"/>
  <c r="AI53" i="17" s="1"/>
  <c r="AB52" i="17"/>
  <c r="AF52" i="17"/>
  <c r="F52" i="17"/>
  <c r="K52" i="17"/>
  <c r="U53" i="17"/>
  <c r="AE39" i="17"/>
  <c r="AE53" i="17" s="1"/>
  <c r="N39" i="17"/>
  <c r="N53" i="17" s="1"/>
  <c r="O39" i="17"/>
  <c r="O53" i="17" s="1"/>
  <c r="W39" i="17"/>
  <c r="W53" i="17" s="1"/>
  <c r="N64" i="17"/>
  <c r="N67" i="17" s="1"/>
  <c r="M70" i="17"/>
  <c r="U52" i="17"/>
  <c r="K39" i="17"/>
  <c r="K53" i="17" s="1"/>
  <c r="AH52" i="17"/>
  <c r="AF53" i="17"/>
  <c r="V48" i="17"/>
  <c r="V53" i="17" s="1"/>
  <c r="AK52" i="17"/>
  <c r="AH53" i="17"/>
  <c r="R53" i="17"/>
  <c r="AL52" i="17"/>
  <c r="AL39" i="17"/>
  <c r="AL53" i="17" s="1"/>
  <c r="AK53" i="17"/>
  <c r="D73" i="17"/>
  <c r="D91" i="17" s="1"/>
  <c r="L70" i="17"/>
  <c r="AD53" i="17"/>
  <c r="E39" i="17"/>
  <c r="E53" i="17" s="1"/>
  <c r="F80" i="17"/>
  <c r="AG53" i="17"/>
  <c r="I70" i="17"/>
  <c r="P39" i="17"/>
  <c r="P53" i="17" s="1"/>
  <c r="F70" i="17"/>
  <c r="Y39" i="17"/>
  <c r="Y53" i="17" s="1"/>
  <c r="H73" i="17" l="1"/>
  <c r="H90" i="17"/>
  <c r="M73" i="17"/>
  <c r="M90" i="17"/>
  <c r="K73" i="17"/>
  <c r="K90" i="17"/>
  <c r="I73" i="17"/>
  <c r="I90" i="17"/>
  <c r="L73" i="17"/>
  <c r="L90" i="17"/>
  <c r="G73" i="17"/>
  <c r="G90" i="17"/>
  <c r="F73" i="17"/>
  <c r="F90" i="17"/>
  <c r="J73" i="17"/>
  <c r="J90" i="17"/>
  <c r="D55" i="17"/>
  <c r="S55" i="17"/>
  <c r="H55" i="17"/>
  <c r="G55" i="17"/>
  <c r="D102" i="17"/>
  <c r="D42" i="1" s="1"/>
  <c r="D41" i="1" s="1"/>
  <c r="Z55" i="17"/>
  <c r="E86" i="17"/>
  <c r="E91" i="17" s="1"/>
  <c r="E93" i="17" s="1"/>
  <c r="L55" i="17"/>
  <c r="T55" i="17"/>
  <c r="AC55" i="17"/>
  <c r="AA55" i="17"/>
  <c r="AE55" i="17"/>
  <c r="Q55" i="17"/>
  <c r="F55" i="17"/>
  <c r="X55" i="17"/>
  <c r="AB55" i="17"/>
  <c r="U55" i="17"/>
  <c r="V55" i="17"/>
  <c r="AL55" i="17"/>
  <c r="Y55" i="17"/>
  <c r="M55" i="17"/>
  <c r="O64" i="17"/>
  <c r="O67" i="17" s="1"/>
  <c r="N70" i="17"/>
  <c r="G77" i="17"/>
  <c r="F83" i="17"/>
  <c r="E55" i="17"/>
  <c r="AF55" i="17"/>
  <c r="AK55" i="17"/>
  <c r="AD55" i="17"/>
  <c r="AJ55" i="17"/>
  <c r="N55" i="17"/>
  <c r="AG55" i="17"/>
  <c r="D93" i="17"/>
  <c r="AH55" i="17"/>
  <c r="K55" i="17"/>
  <c r="AI55" i="17"/>
  <c r="R55" i="17"/>
  <c r="P55" i="17"/>
  <c r="W55" i="17"/>
  <c r="O55" i="17"/>
  <c r="N73" i="17" l="1"/>
  <c r="N90" i="17"/>
  <c r="D104" i="17"/>
  <c r="E102" i="17"/>
  <c r="G80" i="17"/>
  <c r="P64" i="17"/>
  <c r="P67" i="17" s="1"/>
  <c r="O70" i="17"/>
  <c r="F101" i="17"/>
  <c r="F39" i="1" s="1"/>
  <c r="F86" i="17"/>
  <c r="F91" i="17" s="1"/>
  <c r="F93" i="17" s="1"/>
  <c r="O73" i="17" l="1"/>
  <c r="O90" i="17"/>
  <c r="E104" i="17"/>
  <c r="E42" i="1"/>
  <c r="E41" i="1" s="1"/>
  <c r="F102" i="17"/>
  <c r="Q64" i="17"/>
  <c r="Q67" i="17" s="1"/>
  <c r="P70" i="17"/>
  <c r="H77" i="17"/>
  <c r="G83" i="17"/>
  <c r="P73" i="17" l="1"/>
  <c r="P90" i="17"/>
  <c r="E43" i="1"/>
  <c r="F104" i="17"/>
  <c r="F42" i="1"/>
  <c r="F41" i="1" s="1"/>
  <c r="G101" i="17"/>
  <c r="G39" i="1" s="1"/>
  <c r="G86" i="17"/>
  <c r="G91" i="17" s="1"/>
  <c r="G93" i="17" s="1"/>
  <c r="H80" i="17"/>
  <c r="R64" i="17"/>
  <c r="R67" i="17" s="1"/>
  <c r="Q70" i="17"/>
  <c r="Q73" i="17" l="1"/>
  <c r="Q90" i="17"/>
  <c r="F43" i="1"/>
  <c r="G102" i="17"/>
  <c r="S64" i="17"/>
  <c r="S67" i="17" s="1"/>
  <c r="R70" i="17"/>
  <c r="I77" i="17"/>
  <c r="H83" i="17"/>
  <c r="R73" i="17" l="1"/>
  <c r="R90" i="17"/>
  <c r="G104" i="17"/>
  <c r="G42" i="1"/>
  <c r="G41" i="1" s="1"/>
  <c r="S70" i="17"/>
  <c r="T64" i="17"/>
  <c r="T67" i="17" s="1"/>
  <c r="H101" i="17"/>
  <c r="H39" i="1" s="1"/>
  <c r="H86" i="17"/>
  <c r="H91" i="17" s="1"/>
  <c r="H93" i="17" s="1"/>
  <c r="I80" i="17"/>
  <c r="S73" i="17" l="1"/>
  <c r="S90" i="17"/>
  <c r="G43" i="1"/>
  <c r="H102" i="17"/>
  <c r="J77" i="17"/>
  <c r="I83" i="17"/>
  <c r="U64" i="17"/>
  <c r="U67" i="17" s="1"/>
  <c r="T70" i="17"/>
  <c r="T73" i="17" l="1"/>
  <c r="T90" i="17"/>
  <c r="H104" i="17"/>
  <c r="H42" i="1"/>
  <c r="H41" i="1" s="1"/>
  <c r="J80" i="17"/>
  <c r="V64" i="17"/>
  <c r="V67" i="17" s="1"/>
  <c r="U70" i="17"/>
  <c r="I101" i="17"/>
  <c r="I39" i="1" s="1"/>
  <c r="I86" i="17"/>
  <c r="I91" i="17" s="1"/>
  <c r="I93" i="17" s="1"/>
  <c r="U73" i="17" l="1"/>
  <c r="U90" i="17"/>
  <c r="H43" i="1"/>
  <c r="W64" i="17"/>
  <c r="W67" i="17" s="1"/>
  <c r="V70" i="17"/>
  <c r="I102" i="17"/>
  <c r="K77" i="17"/>
  <c r="J83" i="17"/>
  <c r="V73" i="17" l="1"/>
  <c r="V90" i="17"/>
  <c r="I104" i="17"/>
  <c r="I42" i="1"/>
  <c r="I41" i="1" s="1"/>
  <c r="K80" i="17"/>
  <c r="J86" i="17"/>
  <c r="J91" i="17" s="1"/>
  <c r="J93" i="17" s="1"/>
  <c r="J101" i="17"/>
  <c r="J39" i="1" s="1"/>
  <c r="X64" i="17"/>
  <c r="X67" i="17" s="1"/>
  <c r="W70" i="17"/>
  <c r="W73" i="17" l="1"/>
  <c r="W90" i="17"/>
  <c r="I43" i="1"/>
  <c r="Y64" i="17"/>
  <c r="Y67" i="17" s="1"/>
  <c r="X70" i="17"/>
  <c r="J102" i="17"/>
  <c r="L77" i="17"/>
  <c r="K83" i="17"/>
  <c r="X73" i="17" l="1"/>
  <c r="X90" i="17"/>
  <c r="J104" i="17"/>
  <c r="J42" i="1"/>
  <c r="J41" i="1" s="1"/>
  <c r="K101" i="17"/>
  <c r="K39" i="1" s="1"/>
  <c r="K86" i="17"/>
  <c r="K91" i="17" s="1"/>
  <c r="K93" i="17" s="1"/>
  <c r="L80" i="17"/>
  <c r="Z64" i="17"/>
  <c r="Z67" i="17" s="1"/>
  <c r="Y70" i="17"/>
  <c r="Y73" i="17" l="1"/>
  <c r="Y90" i="17"/>
  <c r="J43" i="1"/>
  <c r="M77" i="17"/>
  <c r="L83" i="17"/>
  <c r="K102" i="17"/>
  <c r="AA64" i="17"/>
  <c r="AA67" i="17" s="1"/>
  <c r="Z70" i="17"/>
  <c r="Z73" i="17" l="1"/>
  <c r="Z90" i="17"/>
  <c r="K104" i="17"/>
  <c r="K42" i="1"/>
  <c r="K41" i="1" s="1"/>
  <c r="AB64" i="17"/>
  <c r="AB67" i="17" s="1"/>
  <c r="AA70" i="17"/>
  <c r="L101" i="17"/>
  <c r="L39" i="1" s="1"/>
  <c r="L86" i="17"/>
  <c r="L91" i="17" s="1"/>
  <c r="L93" i="17" s="1"/>
  <c r="M80" i="17"/>
  <c r="AA73" i="17" l="1"/>
  <c r="AA90" i="17"/>
  <c r="K43" i="1"/>
  <c r="M83" i="17"/>
  <c r="N77" i="17"/>
  <c r="L102" i="17"/>
  <c r="AC64" i="17"/>
  <c r="AC67" i="17" s="1"/>
  <c r="AB70" i="17"/>
  <c r="AB73" i="17" l="1"/>
  <c r="AB90" i="17"/>
  <c r="L104" i="17"/>
  <c r="L42" i="1"/>
  <c r="L41" i="1" s="1"/>
  <c r="N80" i="17"/>
  <c r="AC70" i="17"/>
  <c r="AD64" i="17"/>
  <c r="AD67" i="17" s="1"/>
  <c r="M101" i="17"/>
  <c r="M39" i="1" s="1"/>
  <c r="M86" i="17"/>
  <c r="M91" i="17" s="1"/>
  <c r="M93" i="17" s="1"/>
  <c r="AC73" i="17" l="1"/>
  <c r="AC90" i="17"/>
  <c r="L43" i="1"/>
  <c r="M102" i="17"/>
  <c r="AE64" i="17"/>
  <c r="AE67" i="17" s="1"/>
  <c r="AD70" i="17"/>
  <c r="O77" i="17"/>
  <c r="N83" i="17"/>
  <c r="AD73" i="17" l="1"/>
  <c r="AD90" i="17"/>
  <c r="M104" i="17"/>
  <c r="M42" i="1"/>
  <c r="M41" i="1" s="1"/>
  <c r="N101" i="17"/>
  <c r="N39" i="1" s="1"/>
  <c r="N86" i="17"/>
  <c r="N91" i="17" s="1"/>
  <c r="N93" i="17" s="1"/>
  <c r="O80" i="17"/>
  <c r="AF64" i="17"/>
  <c r="AF67" i="17" s="1"/>
  <c r="AE70" i="17"/>
  <c r="AE73" i="17" l="1"/>
  <c r="AE90" i="17"/>
  <c r="M43" i="1"/>
  <c r="P77" i="17"/>
  <c r="O83" i="17"/>
  <c r="AG64" i="17"/>
  <c r="AG67" i="17" s="1"/>
  <c r="AF70" i="17"/>
  <c r="N102" i="17"/>
  <c r="AF73" i="17" l="1"/>
  <c r="AF90" i="17"/>
  <c r="N104" i="17"/>
  <c r="N42" i="1"/>
  <c r="N41" i="1" s="1"/>
  <c r="AH64" i="17"/>
  <c r="AH67" i="17" s="1"/>
  <c r="AG70" i="17"/>
  <c r="O101" i="17"/>
  <c r="O39" i="1" s="1"/>
  <c r="O86" i="17"/>
  <c r="O91" i="17" s="1"/>
  <c r="O93" i="17" s="1"/>
  <c r="P80" i="17"/>
  <c r="AG73" i="17" l="1"/>
  <c r="AG90" i="17"/>
  <c r="N43" i="1"/>
  <c r="Q77" i="17"/>
  <c r="P83" i="17"/>
  <c r="O102" i="17"/>
  <c r="AI64" i="17"/>
  <c r="AI67" i="17" s="1"/>
  <c r="AH70" i="17"/>
  <c r="AH73" i="17" l="1"/>
  <c r="AH90" i="17"/>
  <c r="O104" i="17"/>
  <c r="O42" i="1"/>
  <c r="O41" i="1" s="1"/>
  <c r="AJ64" i="17"/>
  <c r="AJ67" i="17" s="1"/>
  <c r="AI70" i="17"/>
  <c r="P101" i="17"/>
  <c r="P39" i="1" s="1"/>
  <c r="P86" i="17"/>
  <c r="P91" i="17" s="1"/>
  <c r="P93" i="17" s="1"/>
  <c r="Q80" i="17"/>
  <c r="AI73" i="17" l="1"/>
  <c r="AI90" i="17"/>
  <c r="O43" i="1"/>
  <c r="R77" i="17"/>
  <c r="Q83" i="17"/>
  <c r="P102" i="17"/>
  <c r="AK64" i="17"/>
  <c r="AK67" i="17" s="1"/>
  <c r="AJ70" i="17"/>
  <c r="AJ73" i="17" l="1"/>
  <c r="AJ90" i="17"/>
  <c r="P104" i="17"/>
  <c r="P42" i="1"/>
  <c r="P41" i="1" s="1"/>
  <c r="AK70" i="17"/>
  <c r="AL64" i="17"/>
  <c r="AL67" i="17" s="1"/>
  <c r="Q101" i="17"/>
  <c r="Q39" i="1" s="1"/>
  <c r="Q86" i="17"/>
  <c r="Q91" i="17" s="1"/>
  <c r="Q93" i="17" s="1"/>
  <c r="R80" i="17"/>
  <c r="AK73" i="17" l="1"/>
  <c r="AK90" i="17"/>
  <c r="P43" i="1"/>
  <c r="AL70" i="17"/>
  <c r="AM64" i="17"/>
  <c r="AM67" i="17" s="1"/>
  <c r="AM70" i="17" s="1"/>
  <c r="S77" i="17"/>
  <c r="R83" i="17"/>
  <c r="Q102" i="17"/>
  <c r="AM73" i="17" l="1"/>
  <c r="AM90" i="17"/>
  <c r="AL73" i="17"/>
  <c r="AL90" i="17"/>
  <c r="Q104" i="17"/>
  <c r="Q42" i="1"/>
  <c r="Q41" i="1" s="1"/>
  <c r="S80" i="17"/>
  <c r="R86" i="17"/>
  <c r="R91" i="17" s="1"/>
  <c r="R93" i="17" s="1"/>
  <c r="R101" i="17"/>
  <c r="R39" i="1" s="1"/>
  <c r="Q43" i="1" l="1"/>
  <c r="R102" i="17"/>
  <c r="T77" i="17"/>
  <c r="S83" i="17"/>
  <c r="R104" i="17" l="1"/>
  <c r="R42" i="1"/>
  <c r="R41" i="1" s="1"/>
  <c r="S101" i="17"/>
  <c r="S39" i="1" s="1"/>
  <c r="S86" i="17"/>
  <c r="S91" i="17" s="1"/>
  <c r="S93" i="17" s="1"/>
  <c r="T80" i="17"/>
  <c r="R43" i="1" l="1"/>
  <c r="U77" i="17"/>
  <c r="T83" i="17"/>
  <c r="S102" i="17"/>
  <c r="S104" i="17" l="1"/>
  <c r="S42" i="1"/>
  <c r="S41" i="1" s="1"/>
  <c r="T101" i="17"/>
  <c r="T39" i="1" s="1"/>
  <c r="T86" i="17"/>
  <c r="T91" i="17" s="1"/>
  <c r="T93" i="17" s="1"/>
  <c r="U80" i="17"/>
  <c r="S43" i="1" l="1"/>
  <c r="V77" i="17"/>
  <c r="U83" i="17"/>
  <c r="T102" i="17"/>
  <c r="T104" i="17" l="1"/>
  <c r="T42" i="1"/>
  <c r="T41" i="1" s="1"/>
  <c r="U101" i="17"/>
  <c r="U39" i="1" s="1"/>
  <c r="U86" i="17"/>
  <c r="U91" i="17" s="1"/>
  <c r="U93" i="17" s="1"/>
  <c r="V80" i="17"/>
  <c r="T43" i="1" l="1"/>
  <c r="W77" i="17"/>
  <c r="V83" i="17"/>
  <c r="U102" i="17"/>
  <c r="U104" i="17" l="1"/>
  <c r="U42" i="1"/>
  <c r="U41" i="1" s="1"/>
  <c r="V101" i="17"/>
  <c r="V39" i="1" s="1"/>
  <c r="V86" i="17"/>
  <c r="V91" i="17" s="1"/>
  <c r="V93" i="17" s="1"/>
  <c r="W80" i="17"/>
  <c r="U43" i="1" l="1"/>
  <c r="X77" i="17"/>
  <c r="W83" i="17"/>
  <c r="V102" i="17"/>
  <c r="V104" i="17" l="1"/>
  <c r="V42" i="1"/>
  <c r="V41" i="1" s="1"/>
  <c r="W86" i="17"/>
  <c r="W91" i="17" s="1"/>
  <c r="W93" i="17" s="1"/>
  <c r="W101" i="17"/>
  <c r="W39" i="1" s="1"/>
  <c r="X80" i="17"/>
  <c r="V43" i="1" l="1"/>
  <c r="Y77" i="17"/>
  <c r="X83" i="17"/>
  <c r="W102" i="17"/>
  <c r="W104" i="17" l="1"/>
  <c r="W42" i="1"/>
  <c r="W41" i="1" s="1"/>
  <c r="X101" i="17"/>
  <c r="X39" i="1" s="1"/>
  <c r="X86" i="17"/>
  <c r="X91" i="17" s="1"/>
  <c r="X93" i="17" s="1"/>
  <c r="Y80" i="17"/>
  <c r="W43" i="1" l="1"/>
  <c r="Z77" i="17"/>
  <c r="Y83" i="17"/>
  <c r="X102" i="17"/>
  <c r="X104" i="17" l="1"/>
  <c r="X42" i="1"/>
  <c r="X41" i="1" s="1"/>
  <c r="Y101" i="17"/>
  <c r="Y39" i="1" s="1"/>
  <c r="Y86" i="17"/>
  <c r="Y91" i="17" s="1"/>
  <c r="Y93" i="17" s="1"/>
  <c r="Z80" i="17"/>
  <c r="X43" i="1" l="1"/>
  <c r="AA77" i="17"/>
  <c r="Z83" i="17"/>
  <c r="Y102" i="17"/>
  <c r="Y104" i="17" l="1"/>
  <c r="Y42" i="1"/>
  <c r="Y41" i="1" s="1"/>
  <c r="Z101" i="17"/>
  <c r="Z39" i="1" s="1"/>
  <c r="Z86" i="17"/>
  <c r="Z91" i="17" s="1"/>
  <c r="Z93" i="17" s="1"/>
  <c r="AA80" i="17"/>
  <c r="Y43" i="1" l="1"/>
  <c r="Z102" i="17"/>
  <c r="AB77" i="17"/>
  <c r="AA83" i="17"/>
  <c r="Z104" i="17" l="1"/>
  <c r="Z42" i="1"/>
  <c r="Z41" i="1" s="1"/>
  <c r="AA101" i="17"/>
  <c r="AA39" i="1" s="1"/>
  <c r="AA86" i="17"/>
  <c r="AA91" i="17" s="1"/>
  <c r="AA93" i="17" s="1"/>
  <c r="AB80" i="17"/>
  <c r="Z43" i="1" l="1"/>
  <c r="AB83" i="17"/>
  <c r="AC77" i="17"/>
  <c r="AA102" i="17"/>
  <c r="AA104" i="17" l="1"/>
  <c r="AA42" i="1"/>
  <c r="AA41" i="1" s="1"/>
  <c r="AC80" i="17"/>
  <c r="AB101" i="17"/>
  <c r="AB39" i="1" s="1"/>
  <c r="AB86" i="17"/>
  <c r="AB91" i="17" s="1"/>
  <c r="AB93" i="17" s="1"/>
  <c r="AA43" i="1" l="1"/>
  <c r="AB102" i="17"/>
  <c r="AD77" i="17"/>
  <c r="AC83" i="17"/>
  <c r="AB104" i="17" l="1"/>
  <c r="AB42" i="1"/>
  <c r="AB41" i="1" s="1"/>
  <c r="AD80" i="17"/>
  <c r="AC101" i="17"/>
  <c r="AC39" i="1" s="1"/>
  <c r="AC86" i="17"/>
  <c r="AC91" i="17" s="1"/>
  <c r="AC93" i="17" s="1"/>
  <c r="AB43" i="1" l="1"/>
  <c r="AC102" i="17"/>
  <c r="AE77" i="17"/>
  <c r="AD83" i="17"/>
  <c r="AC104" i="17" l="1"/>
  <c r="AC42" i="1"/>
  <c r="AC41" i="1" s="1"/>
  <c r="AD101" i="17"/>
  <c r="AD39" i="1" s="1"/>
  <c r="AD86" i="17"/>
  <c r="AD91" i="17" s="1"/>
  <c r="AD93" i="17" s="1"/>
  <c r="AE80" i="17"/>
  <c r="AC43" i="1" l="1"/>
  <c r="AD102" i="17"/>
  <c r="AF77" i="17"/>
  <c r="AE83" i="17"/>
  <c r="AD104" i="17" l="1"/>
  <c r="AD42" i="1"/>
  <c r="AD41" i="1" s="1"/>
  <c r="AE101" i="17"/>
  <c r="AE39" i="1" s="1"/>
  <c r="AE86" i="17"/>
  <c r="AE91" i="17" s="1"/>
  <c r="AE93" i="17" s="1"/>
  <c r="AF80" i="17"/>
  <c r="AD43" i="1" l="1"/>
  <c r="AG77" i="17"/>
  <c r="AF83" i="17"/>
  <c r="AE102" i="17"/>
  <c r="AE104" i="17" l="1"/>
  <c r="AE42" i="1"/>
  <c r="AE41" i="1" s="1"/>
  <c r="AF101" i="17"/>
  <c r="AF39" i="1" s="1"/>
  <c r="AF86" i="17"/>
  <c r="AF91" i="17" s="1"/>
  <c r="AF93" i="17" s="1"/>
  <c r="AG80" i="17"/>
  <c r="AE43" i="1" l="1"/>
  <c r="AH77" i="17"/>
  <c r="AG83" i="17"/>
  <c r="AF102" i="17"/>
  <c r="AF104" i="17" l="1"/>
  <c r="AF42" i="1"/>
  <c r="AF41" i="1" s="1"/>
  <c r="AG101" i="17"/>
  <c r="AG39" i="1" s="1"/>
  <c r="AG86" i="17"/>
  <c r="AG91" i="17" s="1"/>
  <c r="AG93" i="17" s="1"/>
  <c r="AH80" i="17"/>
  <c r="AF43" i="1" l="1"/>
  <c r="AG102" i="17"/>
  <c r="AI77" i="17"/>
  <c r="AH83" i="17"/>
  <c r="AG104" i="17" l="1"/>
  <c r="AG42" i="1"/>
  <c r="AG41" i="1" s="1"/>
  <c r="AH101" i="17"/>
  <c r="AH39" i="1" s="1"/>
  <c r="AH86" i="17"/>
  <c r="AH91" i="17" s="1"/>
  <c r="AH93" i="17" s="1"/>
  <c r="AI80" i="17"/>
  <c r="AG43" i="1" l="1"/>
  <c r="AH102" i="17"/>
  <c r="AJ77" i="17"/>
  <c r="AI83" i="17"/>
  <c r="AH104" i="17" l="1"/>
  <c r="AH42" i="1"/>
  <c r="AH41" i="1" s="1"/>
  <c r="AI101" i="17"/>
  <c r="AI39" i="1" s="1"/>
  <c r="AI86" i="17"/>
  <c r="AI91" i="17" s="1"/>
  <c r="AI93" i="17" s="1"/>
  <c r="AJ80" i="17"/>
  <c r="AH43" i="1" l="1"/>
  <c r="AK77" i="17"/>
  <c r="AJ83" i="17"/>
  <c r="AI102" i="17"/>
  <c r="AI104" i="17" l="1"/>
  <c r="AI42" i="1"/>
  <c r="AI41" i="1" s="1"/>
  <c r="AJ86" i="17"/>
  <c r="AJ91" i="17" s="1"/>
  <c r="AJ93" i="17" s="1"/>
  <c r="AJ101" i="17"/>
  <c r="AJ39" i="1" s="1"/>
  <c r="AK80" i="17"/>
  <c r="AI43" i="1" l="1"/>
  <c r="AL77" i="17"/>
  <c r="AK83" i="17"/>
  <c r="AJ102" i="17"/>
  <c r="AJ104" i="17" l="1"/>
  <c r="AJ42" i="1"/>
  <c r="AJ41" i="1" s="1"/>
  <c r="AK101" i="17"/>
  <c r="AK39" i="1" s="1"/>
  <c r="AK86" i="17"/>
  <c r="AK91" i="17" s="1"/>
  <c r="AK93" i="17" s="1"/>
  <c r="AL80" i="17"/>
  <c r="AJ43" i="1" l="1"/>
  <c r="AM77" i="17"/>
  <c r="AL83" i="17"/>
  <c r="AK102" i="17"/>
  <c r="AK104" i="17" l="1"/>
  <c r="AK42" i="1"/>
  <c r="AK41" i="1" s="1"/>
  <c r="AL86" i="17"/>
  <c r="AL91" i="17" s="1"/>
  <c r="AL93" i="17" s="1"/>
  <c r="AL101" i="17"/>
  <c r="AL39" i="1" s="1"/>
  <c r="AM80" i="17"/>
  <c r="AM83" i="17" s="1"/>
  <c r="AK43" i="1" l="1"/>
  <c r="AM86" i="17"/>
  <c r="AM91" i="17" s="1"/>
  <c r="AM93" i="17" s="1"/>
  <c r="AM101" i="17"/>
  <c r="AM39" i="1" s="1"/>
  <c r="AL102" i="17"/>
  <c r="AL104" i="17" l="1"/>
  <c r="AL42" i="1"/>
  <c r="AL41" i="1" s="1"/>
  <c r="AM102" i="17"/>
  <c r="AM104" i="17" l="1"/>
  <c r="AM42" i="1"/>
  <c r="AM41" i="1" s="1"/>
  <c r="AL43" i="1"/>
  <c r="E137" i="8"/>
  <c r="F137" i="8"/>
  <c r="G137" i="8"/>
  <c r="H137" i="8"/>
  <c r="I137" i="8"/>
  <c r="J137" i="8"/>
  <c r="K137" i="8"/>
  <c r="L137" i="8"/>
  <c r="M137" i="8"/>
  <c r="N137" i="8"/>
  <c r="O137" i="8"/>
  <c r="P137" i="8"/>
  <c r="Q137" i="8"/>
  <c r="R137" i="8"/>
  <c r="S137" i="8"/>
  <c r="T137" i="8"/>
  <c r="U137" i="8"/>
  <c r="V137" i="8"/>
  <c r="W137" i="8"/>
  <c r="X137" i="8"/>
  <c r="Y137" i="8"/>
  <c r="Z137" i="8"/>
  <c r="AA137" i="8"/>
  <c r="AB137" i="8"/>
  <c r="AC137" i="8"/>
  <c r="AD137" i="8"/>
  <c r="AE137" i="8"/>
  <c r="AF137" i="8"/>
  <c r="AG137" i="8"/>
  <c r="AH137" i="8"/>
  <c r="AI137" i="8"/>
  <c r="AJ137" i="8"/>
  <c r="AK137" i="8"/>
  <c r="AL137" i="8"/>
  <c r="AM137" i="8"/>
  <c r="D137" i="8"/>
  <c r="D82" i="9"/>
  <c r="D13" i="8"/>
  <c r="E13" i="8" s="1"/>
  <c r="F13" i="8" s="1"/>
  <c r="G13" i="8" s="1"/>
  <c r="H13" i="8" s="1"/>
  <c r="I13" i="8" s="1"/>
  <c r="J13" i="8" s="1"/>
  <c r="K13" i="8" s="1"/>
  <c r="L13" i="8" s="1"/>
  <c r="M13" i="8" s="1"/>
  <c r="N13" i="8" s="1"/>
  <c r="O13" i="8" s="1"/>
  <c r="P13" i="8" s="1"/>
  <c r="Q13" i="8" s="1"/>
  <c r="R13" i="8" s="1"/>
  <c r="S13" i="8" s="1"/>
  <c r="T13" i="8" s="1"/>
  <c r="U13" i="8" s="1"/>
  <c r="V13" i="8" s="1"/>
  <c r="W13" i="8" s="1"/>
  <c r="X13" i="8" s="1"/>
  <c r="Y13" i="8" s="1"/>
  <c r="Z13" i="8" s="1"/>
  <c r="AA13" i="8" s="1"/>
  <c r="AB13" i="8" s="1"/>
  <c r="AC13" i="8" s="1"/>
  <c r="AD13" i="8" s="1"/>
  <c r="AE13" i="8" s="1"/>
  <c r="AF13" i="8" s="1"/>
  <c r="AG13" i="8" s="1"/>
  <c r="AH13" i="8" s="1"/>
  <c r="AI13" i="8" s="1"/>
  <c r="AJ13" i="8" s="1"/>
  <c r="AK13" i="8" s="1"/>
  <c r="AL13" i="8" s="1"/>
  <c r="D7" i="9"/>
  <c r="E7" i="9" s="1"/>
  <c r="F7" i="9" s="1"/>
  <c r="G7" i="9" s="1"/>
  <c r="H7" i="9" s="1"/>
  <c r="I7" i="9" s="1"/>
  <c r="J7" i="9" s="1"/>
  <c r="K7" i="9" s="1"/>
  <c r="L7" i="9" s="1"/>
  <c r="M7" i="9" s="1"/>
  <c r="N7" i="9" s="1"/>
  <c r="O7" i="9" s="1"/>
  <c r="P7" i="9" s="1"/>
  <c r="Q7" i="9" s="1"/>
  <c r="R7" i="9" s="1"/>
  <c r="S7" i="9" s="1"/>
  <c r="T7" i="9" s="1"/>
  <c r="U7" i="9" s="1"/>
  <c r="V7" i="9" s="1"/>
  <c r="W7" i="9" s="1"/>
  <c r="X7" i="9" s="1"/>
  <c r="Y7" i="9" s="1"/>
  <c r="Z7" i="9" s="1"/>
  <c r="AA7" i="9" s="1"/>
  <c r="AB7" i="9" s="1"/>
  <c r="AC7" i="9" s="1"/>
  <c r="AD7" i="9" s="1"/>
  <c r="AE7" i="9" s="1"/>
  <c r="AF7" i="9" s="1"/>
  <c r="AG7" i="9" s="1"/>
  <c r="AH7" i="9" s="1"/>
  <c r="AI7" i="9" s="1"/>
  <c r="AJ7" i="9" s="1"/>
  <c r="AK7" i="9" s="1"/>
  <c r="AL7" i="9" s="1"/>
  <c r="AM77" i="9" s="1"/>
  <c r="D35" i="1"/>
  <c r="E35" i="1" s="1"/>
  <c r="F35" i="1" s="1"/>
  <c r="G35" i="1" s="1"/>
  <c r="H35" i="1" s="1"/>
  <c r="I35" i="1" s="1"/>
  <c r="J35" i="1" s="1"/>
  <c r="K35" i="1" s="1"/>
  <c r="L35" i="1" s="1"/>
  <c r="M35" i="1" s="1"/>
  <c r="N35" i="1" s="1"/>
  <c r="O35" i="1" s="1"/>
  <c r="P35" i="1" s="1"/>
  <c r="Q35" i="1" s="1"/>
  <c r="R35" i="1" s="1"/>
  <c r="S35" i="1" s="1"/>
  <c r="T35" i="1" s="1"/>
  <c r="U35" i="1" s="1"/>
  <c r="V35" i="1" s="1"/>
  <c r="W35" i="1" s="1"/>
  <c r="X35" i="1" s="1"/>
  <c r="Y35" i="1" s="1"/>
  <c r="Z35" i="1" s="1"/>
  <c r="AA35" i="1" s="1"/>
  <c r="AB35" i="1" s="1"/>
  <c r="AC35" i="1" s="1"/>
  <c r="AD35" i="1" s="1"/>
  <c r="AE35" i="1" s="1"/>
  <c r="AF35" i="1" s="1"/>
  <c r="AG35" i="1" s="1"/>
  <c r="AH35" i="1" s="1"/>
  <c r="AI35" i="1" s="1"/>
  <c r="AJ35" i="1" s="1"/>
  <c r="AK35" i="1" s="1"/>
  <c r="AL35" i="1" s="1"/>
  <c r="AM86" i="1" s="1"/>
  <c r="AM43" i="1" l="1"/>
  <c r="AG86" i="1"/>
  <c r="U86" i="1"/>
  <c r="I86" i="1"/>
  <c r="AG77" i="9"/>
  <c r="U77" i="9"/>
  <c r="I77" i="9"/>
  <c r="AF86" i="1"/>
  <c r="T86" i="1"/>
  <c r="H86" i="1"/>
  <c r="AF77" i="9"/>
  <c r="T77" i="9"/>
  <c r="H77" i="9"/>
  <c r="G86" i="1"/>
  <c r="AE77" i="9"/>
  <c r="S77" i="9"/>
  <c r="G77" i="9"/>
  <c r="AD86" i="1"/>
  <c r="R86" i="1"/>
  <c r="F86" i="1"/>
  <c r="AD77" i="9"/>
  <c r="R77" i="9"/>
  <c r="F77" i="9"/>
  <c r="AC86" i="1"/>
  <c r="Q86" i="1"/>
  <c r="E86" i="1"/>
  <c r="AC77" i="9"/>
  <c r="Q77" i="9"/>
  <c r="E77" i="9"/>
  <c r="D86" i="1"/>
  <c r="AB86" i="1"/>
  <c r="P86" i="1"/>
  <c r="D77" i="9"/>
  <c r="AB77" i="9"/>
  <c r="P77" i="9"/>
  <c r="AA86" i="1"/>
  <c r="O86" i="1"/>
  <c r="AA77" i="9"/>
  <c r="O77" i="9"/>
  <c r="AJ86" i="1"/>
  <c r="X86" i="1"/>
  <c r="X77" i="9"/>
  <c r="AI86" i="1"/>
  <c r="W86" i="1"/>
  <c r="K86" i="1"/>
  <c r="AI77" i="9"/>
  <c r="W77" i="9"/>
  <c r="K77" i="9"/>
  <c r="AH86" i="1"/>
  <c r="V86" i="1"/>
  <c r="J86" i="1"/>
  <c r="AH77" i="9"/>
  <c r="V77" i="9"/>
  <c r="J77" i="9"/>
  <c r="AE86" i="1"/>
  <c r="S86" i="1"/>
  <c r="AL86" i="1"/>
  <c r="Z86" i="1"/>
  <c r="N86" i="1"/>
  <c r="AL77" i="9"/>
  <c r="Z77" i="9"/>
  <c r="N77" i="9"/>
  <c r="AK86" i="1"/>
  <c r="Y86" i="1"/>
  <c r="M86" i="1"/>
  <c r="AK77" i="9"/>
  <c r="Y77" i="9"/>
  <c r="M77" i="9"/>
  <c r="L86" i="1"/>
  <c r="AJ77" i="9"/>
  <c r="L77" i="9"/>
  <c r="C15" i="13"/>
  <c r="C4" i="12" l="1"/>
  <c r="E4" i="12" s="1"/>
  <c r="B1" i="16"/>
  <c r="B1" i="17"/>
  <c r="E49" i="9"/>
  <c r="F49" i="9"/>
  <c r="G49" i="9"/>
  <c r="H49" i="9"/>
  <c r="I49" i="9"/>
  <c r="J49" i="9"/>
  <c r="K49" i="9"/>
  <c r="L49" i="9"/>
  <c r="M49" i="9"/>
  <c r="N49" i="9"/>
  <c r="O49" i="9"/>
  <c r="P49" i="9"/>
  <c r="Q49" i="9"/>
  <c r="R49" i="9"/>
  <c r="S49" i="9"/>
  <c r="T49" i="9"/>
  <c r="U49" i="9"/>
  <c r="V49" i="9"/>
  <c r="W49" i="9"/>
  <c r="X49" i="9"/>
  <c r="Y49" i="9"/>
  <c r="Z49" i="9"/>
  <c r="AA49" i="9"/>
  <c r="AB49" i="9"/>
  <c r="AC49" i="9"/>
  <c r="AD49" i="9"/>
  <c r="AE49" i="9"/>
  <c r="AF49" i="9"/>
  <c r="AG49" i="9"/>
  <c r="AH49" i="9"/>
  <c r="AI49" i="9"/>
  <c r="AJ49" i="9"/>
  <c r="AK49" i="9"/>
  <c r="AL49" i="9"/>
  <c r="AM49" i="9"/>
  <c r="D49" i="9"/>
  <c r="B27" i="2"/>
  <c r="E27" i="2"/>
  <c r="F27" i="2"/>
  <c r="B28" i="2"/>
  <c r="E28" i="2"/>
  <c r="F28" i="2"/>
  <c r="E48" i="9"/>
  <c r="F48" i="9"/>
  <c r="G48" i="9"/>
  <c r="H48" i="9"/>
  <c r="I48" i="9"/>
  <c r="J48" i="9"/>
  <c r="K48" i="9"/>
  <c r="L48" i="9"/>
  <c r="M48" i="9"/>
  <c r="N48" i="9"/>
  <c r="O48" i="9"/>
  <c r="P48" i="9"/>
  <c r="Q48" i="9"/>
  <c r="R48" i="9"/>
  <c r="S48" i="9"/>
  <c r="T48" i="9"/>
  <c r="U48" i="9"/>
  <c r="V48" i="9"/>
  <c r="W48" i="9"/>
  <c r="X48" i="9"/>
  <c r="Y48" i="9"/>
  <c r="Z48" i="9"/>
  <c r="AA48" i="9"/>
  <c r="AB48" i="9"/>
  <c r="AC48" i="9"/>
  <c r="AD48" i="9"/>
  <c r="AE48" i="9"/>
  <c r="AF48" i="9"/>
  <c r="AG48" i="9"/>
  <c r="AH48" i="9"/>
  <c r="AI48" i="9"/>
  <c r="AJ48" i="9"/>
  <c r="AK48" i="9"/>
  <c r="AL48" i="9"/>
  <c r="AM48" i="9"/>
  <c r="D48" i="9"/>
  <c r="E148" i="9"/>
  <c r="F148" i="9"/>
  <c r="G148" i="9"/>
  <c r="H148" i="9"/>
  <c r="I148" i="9"/>
  <c r="J148" i="9"/>
  <c r="K148" i="9"/>
  <c r="L148" i="9"/>
  <c r="M148" i="9"/>
  <c r="N148" i="9"/>
  <c r="O148" i="9"/>
  <c r="P148" i="9"/>
  <c r="Q148" i="9"/>
  <c r="R148" i="9"/>
  <c r="S148" i="9"/>
  <c r="T148" i="9"/>
  <c r="U148" i="9"/>
  <c r="V148" i="9"/>
  <c r="W148" i="9"/>
  <c r="X148" i="9"/>
  <c r="Y148" i="9"/>
  <c r="Z148" i="9"/>
  <c r="AA148" i="9"/>
  <c r="AB148" i="9"/>
  <c r="AC148" i="9"/>
  <c r="AD148" i="9"/>
  <c r="AE148" i="9"/>
  <c r="AF148" i="9"/>
  <c r="AG148" i="9"/>
  <c r="AH148" i="9"/>
  <c r="AI148" i="9"/>
  <c r="AJ148" i="9"/>
  <c r="AK148" i="9"/>
  <c r="AL148" i="9"/>
  <c r="AM148" i="9"/>
  <c r="L42" i="9"/>
  <c r="M42" i="9"/>
  <c r="N42" i="9"/>
  <c r="O42" i="9"/>
  <c r="P42" i="9"/>
  <c r="Q42" i="9"/>
  <c r="R42" i="9"/>
  <c r="S42" i="9"/>
  <c r="T42" i="9"/>
  <c r="U42" i="9"/>
  <c r="V42" i="9"/>
  <c r="W42" i="9"/>
  <c r="X42" i="9"/>
  <c r="Y42" i="9"/>
  <c r="Z42" i="9"/>
  <c r="AA42" i="9"/>
  <c r="AB42" i="9"/>
  <c r="AC42" i="9"/>
  <c r="AD42" i="9"/>
  <c r="AE42" i="9"/>
  <c r="AF42" i="9"/>
  <c r="AG42" i="9"/>
  <c r="AH42" i="9"/>
  <c r="AI42" i="9"/>
  <c r="AJ42" i="9"/>
  <c r="AK42" i="9"/>
  <c r="AL42" i="9"/>
  <c r="AM42" i="9"/>
  <c r="E42" i="9"/>
  <c r="F42" i="9"/>
  <c r="G42" i="9"/>
  <c r="H42" i="9"/>
  <c r="I42" i="9"/>
  <c r="J42" i="9"/>
  <c r="K42" i="9"/>
  <c r="AM51" i="1"/>
  <c r="AL51" i="1"/>
  <c r="AK51" i="1"/>
  <c r="AJ51" i="1"/>
  <c r="AI51" i="1"/>
  <c r="AH51" i="1"/>
  <c r="AG51" i="1"/>
  <c r="AF51" i="1"/>
  <c r="AE51" i="1"/>
  <c r="AD51" i="1"/>
  <c r="AC51" i="1"/>
  <c r="AB51" i="1"/>
  <c r="AA51" i="1"/>
  <c r="Z51" i="1"/>
  <c r="Y51" i="1"/>
  <c r="X51" i="1"/>
  <c r="W51" i="1"/>
  <c r="V51" i="1"/>
  <c r="U51" i="1"/>
  <c r="T51" i="1"/>
  <c r="S51" i="1"/>
  <c r="R51" i="1"/>
  <c r="Q51" i="1"/>
  <c r="P51" i="1"/>
  <c r="O51" i="1"/>
  <c r="N51" i="1"/>
  <c r="M51" i="1"/>
  <c r="L51" i="1"/>
  <c r="K51" i="1"/>
  <c r="J51" i="1"/>
  <c r="I51" i="1"/>
  <c r="H51" i="1"/>
  <c r="G51" i="1"/>
  <c r="F51" i="1"/>
  <c r="E51" i="1"/>
  <c r="D51" i="1"/>
  <c r="B47" i="1"/>
  <c r="B19" i="2" s="1"/>
  <c r="B48" i="1"/>
  <c r="B20" i="2" s="1"/>
  <c r="B49" i="1"/>
  <c r="B21" i="2" s="1"/>
  <c r="B50" i="1"/>
  <c r="B22" i="2" s="1"/>
  <c r="B51" i="1"/>
  <c r="B23" i="2" s="1"/>
  <c r="B52" i="1"/>
  <c r="B24" i="2" s="1"/>
  <c r="B53" i="1"/>
  <c r="B25" i="2" s="1"/>
  <c r="B54" i="1"/>
  <c r="B26" i="2" s="1"/>
  <c r="B46" i="1"/>
  <c r="E142" i="9"/>
  <c r="E41" i="9" s="1"/>
  <c r="F142" i="9"/>
  <c r="F41" i="9" s="1"/>
  <c r="G142" i="9"/>
  <c r="G41" i="9" s="1"/>
  <c r="H142" i="9"/>
  <c r="H41" i="9" s="1"/>
  <c r="I142" i="9"/>
  <c r="I41" i="9" s="1"/>
  <c r="J142" i="9"/>
  <c r="J41" i="9" s="1"/>
  <c r="K142" i="9"/>
  <c r="K41" i="9" s="1"/>
  <c r="L142" i="9"/>
  <c r="L41" i="9" s="1"/>
  <c r="M142" i="9"/>
  <c r="M41" i="9" s="1"/>
  <c r="N142" i="9"/>
  <c r="N41" i="9" s="1"/>
  <c r="O142" i="9"/>
  <c r="O41" i="9" s="1"/>
  <c r="P142" i="9"/>
  <c r="P41" i="9" s="1"/>
  <c r="Q142" i="9"/>
  <c r="Q41" i="9" s="1"/>
  <c r="R142" i="9"/>
  <c r="R41" i="9" s="1"/>
  <c r="S142" i="9"/>
  <c r="S41" i="9" s="1"/>
  <c r="T142" i="9"/>
  <c r="T41" i="9" s="1"/>
  <c r="U142" i="9"/>
  <c r="U41" i="9" s="1"/>
  <c r="V142" i="9"/>
  <c r="V41" i="9" s="1"/>
  <c r="W142" i="9"/>
  <c r="W41" i="9" s="1"/>
  <c r="X142" i="9"/>
  <c r="X41" i="9" s="1"/>
  <c r="Y142" i="9"/>
  <c r="Y41" i="9" s="1"/>
  <c r="Z142" i="9"/>
  <c r="Z41" i="9" s="1"/>
  <c r="AA142" i="9"/>
  <c r="AA41" i="9" s="1"/>
  <c r="AB142" i="9"/>
  <c r="AB41" i="9" s="1"/>
  <c r="AC142" i="9"/>
  <c r="AC41" i="9" s="1"/>
  <c r="AD142" i="9"/>
  <c r="AD41" i="9" s="1"/>
  <c r="AE142" i="9"/>
  <c r="AE41" i="9" s="1"/>
  <c r="AF142" i="9"/>
  <c r="AF41" i="9" s="1"/>
  <c r="AG142" i="9"/>
  <c r="AG41" i="9" s="1"/>
  <c r="AH142" i="9"/>
  <c r="AH41" i="9" s="1"/>
  <c r="AI142" i="9"/>
  <c r="AI41" i="9" s="1"/>
  <c r="AJ142" i="9"/>
  <c r="AJ41" i="9" s="1"/>
  <c r="AK142" i="9"/>
  <c r="AK41" i="9" s="1"/>
  <c r="AL142" i="9"/>
  <c r="AL41" i="9" s="1"/>
  <c r="AM142" i="9"/>
  <c r="AM41" i="9" s="1"/>
  <c r="D140" i="9"/>
  <c r="O143" i="9" s="1"/>
  <c r="AA143" i="9" s="1"/>
  <c r="AM143" i="9" s="1"/>
  <c r="F185" i="2" s="1"/>
  <c r="D141" i="9"/>
  <c r="K19" i="1"/>
  <c r="D183" i="2"/>
  <c r="E183" i="2" s="1"/>
  <c r="F183" i="2" s="1"/>
  <c r="D171" i="2"/>
  <c r="D157" i="2"/>
  <c r="D149" i="2"/>
  <c r="D141" i="2"/>
  <c r="E141" i="2" s="1"/>
  <c r="F141" i="2" s="1"/>
  <c r="D123" i="2"/>
  <c r="E123" i="2" s="1"/>
  <c r="F123" i="2" s="1"/>
  <c r="D118" i="2"/>
  <c r="E118" i="2" s="1"/>
  <c r="F118" i="2" s="1"/>
  <c r="D54" i="2"/>
  <c r="E54" i="2" s="1"/>
  <c r="F54" i="2" s="1"/>
  <c r="D44" i="2"/>
  <c r="E44" i="2" s="1"/>
  <c r="F44" i="2" s="1"/>
  <c r="D8" i="2"/>
  <c r="E8" i="2" s="1"/>
  <c r="F8" i="2" s="1"/>
  <c r="B29" i="2"/>
  <c r="B12" i="2"/>
  <c r="B10" i="2"/>
  <c r="B13" i="2"/>
  <c r="E23" i="2" l="1"/>
  <c r="D23" i="2"/>
  <c r="F23" i="2"/>
  <c r="D185" i="2"/>
  <c r="E185" i="2"/>
  <c r="D142" i="9"/>
  <c r="D41" i="9" s="1"/>
  <c r="G19" i="9"/>
  <c r="H19" i="9"/>
  <c r="J19" i="9"/>
  <c r="K19" i="9"/>
  <c r="M19" i="9"/>
  <c r="N19" i="9"/>
  <c r="P19" i="9"/>
  <c r="Q19" i="9"/>
  <c r="S19" i="9"/>
  <c r="T19" i="9"/>
  <c r="V19" i="9"/>
  <c r="W19" i="9"/>
  <c r="Y19" i="9"/>
  <c r="Z19" i="9"/>
  <c r="AB19" i="9"/>
  <c r="AC19" i="9"/>
  <c r="AE19" i="9"/>
  <c r="AF19" i="9"/>
  <c r="AH19" i="9"/>
  <c r="AI19" i="9"/>
  <c r="AK19" i="9"/>
  <c r="AL19" i="9"/>
  <c r="E19" i="9"/>
  <c r="D19" i="9"/>
  <c r="C77" i="9"/>
  <c r="D11" i="1" l="1"/>
  <c r="D94" i="1" l="1"/>
  <c r="D95" i="1" l="1"/>
  <c r="D96" i="1"/>
  <c r="P96" i="1"/>
  <c r="AB96" i="1"/>
  <c r="G96" i="1"/>
  <c r="T96" i="1"/>
  <c r="I96" i="1"/>
  <c r="V96" i="1"/>
  <c r="K96" i="1"/>
  <c r="X96" i="1"/>
  <c r="M96" i="1"/>
  <c r="N96" i="1"/>
  <c r="O96" i="1"/>
  <c r="E96" i="1"/>
  <c r="Q96" i="1"/>
  <c r="AC96" i="1"/>
  <c r="S96" i="1"/>
  <c r="AF96" i="1"/>
  <c r="U96" i="1"/>
  <c r="W96" i="1"/>
  <c r="L96" i="1"/>
  <c r="Y96" i="1"/>
  <c r="AL96" i="1"/>
  <c r="AM96" i="1"/>
  <c r="F96" i="1"/>
  <c r="R96" i="1"/>
  <c r="AD96" i="1"/>
  <c r="AE96" i="1"/>
  <c r="H96" i="1"/>
  <c r="AG96" i="1"/>
  <c r="AH96" i="1"/>
  <c r="AI96" i="1"/>
  <c r="AJ96" i="1"/>
  <c r="AK96" i="1"/>
  <c r="Z96" i="1"/>
  <c r="AA96" i="1"/>
  <c r="J96" i="1"/>
  <c r="D97" i="1" l="1"/>
  <c r="E93" i="1" s="1"/>
  <c r="E95" i="1" s="1"/>
  <c r="E97" i="1" l="1"/>
  <c r="F93" i="1" s="1"/>
  <c r="F95" i="1" s="1"/>
  <c r="F97" i="1" l="1"/>
  <c r="G93" i="1" s="1"/>
  <c r="G95" i="1" s="1"/>
  <c r="G97" i="1" l="1"/>
  <c r="H93" i="1" s="1"/>
  <c r="H95" i="1" s="1"/>
  <c r="H97" i="1" l="1"/>
  <c r="I93" i="1" s="1"/>
  <c r="I95" i="1" s="1"/>
  <c r="I97" i="1" l="1"/>
  <c r="J93" i="1" s="1"/>
  <c r="J95" i="1" s="1"/>
  <c r="J97" i="1" l="1"/>
  <c r="K93" i="1" s="1"/>
  <c r="K95" i="1" s="1"/>
  <c r="K97" i="1" l="1"/>
  <c r="L93" i="1" s="1"/>
  <c r="L95" i="1" s="1"/>
  <c r="L97" i="1" l="1"/>
  <c r="M93" i="1" s="1"/>
  <c r="M95" i="1" s="1"/>
  <c r="M97" i="1" l="1"/>
  <c r="N93" i="1" s="1"/>
  <c r="N95" i="1" s="1"/>
  <c r="N97" i="1" l="1"/>
  <c r="O93" i="1" s="1"/>
  <c r="O95" i="1" s="1"/>
  <c r="O97" i="1" l="1"/>
  <c r="P93" i="1" s="1"/>
  <c r="P95" i="1" s="1"/>
  <c r="P97" i="1" l="1"/>
  <c r="Q93" i="1" s="1"/>
  <c r="Q95" i="1" s="1"/>
  <c r="Q97" i="1" l="1"/>
  <c r="R93" i="1" s="1"/>
  <c r="R95" i="1" s="1"/>
  <c r="R97" i="1" l="1"/>
  <c r="S93" i="1" s="1"/>
  <c r="S95" i="1" s="1"/>
  <c r="S97" i="1" l="1"/>
  <c r="T93" i="1" s="1"/>
  <c r="T95" i="1" s="1"/>
  <c r="T97" i="1" l="1"/>
  <c r="U93" i="1" s="1"/>
  <c r="U95" i="1" s="1"/>
  <c r="U97" i="1" l="1"/>
  <c r="V93" i="1" s="1"/>
  <c r="V95" i="1" s="1"/>
  <c r="V97" i="1" l="1"/>
  <c r="W93" i="1" s="1"/>
  <c r="W95" i="1" s="1"/>
  <c r="W97" i="1" l="1"/>
  <c r="X93" i="1" s="1"/>
  <c r="X95" i="1" s="1"/>
  <c r="X97" i="1" l="1"/>
  <c r="Y93" i="1" s="1"/>
  <c r="Y95" i="1" s="1"/>
  <c r="Y97" i="1" l="1"/>
  <c r="Z93" i="1" s="1"/>
  <c r="Z95" i="1" s="1"/>
  <c r="Z97" i="1" l="1"/>
  <c r="AA93" i="1" s="1"/>
  <c r="AA95" i="1" s="1"/>
  <c r="AA97" i="1" l="1"/>
  <c r="AB93" i="1" s="1"/>
  <c r="AB95" i="1" s="1"/>
  <c r="AB97" i="1" l="1"/>
  <c r="AC93" i="1" s="1"/>
  <c r="AC95" i="1" s="1"/>
  <c r="AC97" i="1" l="1"/>
  <c r="AD93" i="1" s="1"/>
  <c r="AD95" i="1" s="1"/>
  <c r="AD97" i="1" l="1"/>
  <c r="AE93" i="1" s="1"/>
  <c r="AE95" i="1" s="1"/>
  <c r="AE97" i="1" l="1"/>
  <c r="AF93" i="1" s="1"/>
  <c r="AF95" i="1" s="1"/>
  <c r="AF97" i="1" l="1"/>
  <c r="AG93" i="1" s="1"/>
  <c r="AG95" i="1" s="1"/>
  <c r="AG97" i="1" l="1"/>
  <c r="AH93" i="1" s="1"/>
  <c r="AH95" i="1" s="1"/>
  <c r="AH97" i="1" l="1"/>
  <c r="AI93" i="1" s="1"/>
  <c r="AI95" i="1" s="1"/>
  <c r="AI97" i="1" l="1"/>
  <c r="AJ93" i="1" s="1"/>
  <c r="AJ95" i="1" s="1"/>
  <c r="AJ97" i="1" l="1"/>
  <c r="AK93" i="1" s="1"/>
  <c r="AK95" i="1" s="1"/>
  <c r="AK97" i="1" l="1"/>
  <c r="AL93" i="1" s="1"/>
  <c r="AL95" i="1" s="1"/>
  <c r="AL97" i="1" l="1"/>
  <c r="AM93" i="1" s="1"/>
  <c r="AM95" i="1" s="1"/>
  <c r="AM97" i="1" s="1"/>
  <c r="D101" i="1" l="1"/>
  <c r="B18" i="8"/>
  <c r="B59" i="2" s="1"/>
  <c r="B17" i="8"/>
  <c r="B58" i="2" s="1"/>
  <c r="D57" i="2"/>
  <c r="E57" i="2"/>
  <c r="F57" i="2"/>
  <c r="B99" i="1"/>
  <c r="B92" i="1"/>
  <c r="D131" i="9"/>
  <c r="B131" i="9"/>
  <c r="B133" i="9"/>
  <c r="B132" i="9"/>
  <c r="AM131" i="8"/>
  <c r="AL131" i="8"/>
  <c r="AK131" i="8"/>
  <c r="AJ131" i="8"/>
  <c r="AI131" i="8"/>
  <c r="AH131" i="8"/>
  <c r="AG131" i="8"/>
  <c r="AF131" i="8"/>
  <c r="AE131" i="8"/>
  <c r="AD131" i="8"/>
  <c r="AC131" i="8"/>
  <c r="AB131" i="8"/>
  <c r="AA131" i="8"/>
  <c r="Z131" i="8"/>
  <c r="Y131" i="8"/>
  <c r="X131" i="8"/>
  <c r="W131" i="8"/>
  <c r="V131" i="8"/>
  <c r="U131" i="8"/>
  <c r="T131" i="8"/>
  <c r="S131" i="8"/>
  <c r="R131" i="8"/>
  <c r="Q131" i="8"/>
  <c r="P131" i="8"/>
  <c r="O131" i="8"/>
  <c r="N131" i="8"/>
  <c r="M131" i="8"/>
  <c r="L131" i="8"/>
  <c r="K131" i="8"/>
  <c r="J131" i="8"/>
  <c r="I131" i="8"/>
  <c r="H131" i="8"/>
  <c r="G131" i="8"/>
  <c r="F131" i="8"/>
  <c r="E131" i="8"/>
  <c r="D82" i="8"/>
  <c r="D83" i="8" s="1"/>
  <c r="E82" i="8"/>
  <c r="F82" i="8"/>
  <c r="G82" i="8"/>
  <c r="H82" i="8"/>
  <c r="I82" i="8"/>
  <c r="J82" i="8"/>
  <c r="K82" i="8"/>
  <c r="L82" i="8"/>
  <c r="M82" i="8"/>
  <c r="N82" i="8"/>
  <c r="O82" i="8"/>
  <c r="E98" i="8"/>
  <c r="G98" i="8"/>
  <c r="H98" i="8"/>
  <c r="I98" i="8"/>
  <c r="J98" i="8"/>
  <c r="K98" i="8"/>
  <c r="L98" i="8"/>
  <c r="M98" i="8"/>
  <c r="N98" i="8"/>
  <c r="O98" i="8"/>
  <c r="P98" i="8"/>
  <c r="Q98" i="8"/>
  <c r="R98" i="8"/>
  <c r="S98" i="8"/>
  <c r="T98" i="8"/>
  <c r="U98" i="8"/>
  <c r="V98" i="8"/>
  <c r="W98" i="8"/>
  <c r="X98" i="8"/>
  <c r="Y98" i="8"/>
  <c r="Z98" i="8"/>
  <c r="AA98" i="8"/>
  <c r="AB98" i="8"/>
  <c r="AC98" i="8"/>
  <c r="AD98" i="8"/>
  <c r="AE98" i="8"/>
  <c r="AF98" i="8"/>
  <c r="AG98" i="8"/>
  <c r="AH98" i="8"/>
  <c r="AI98" i="8"/>
  <c r="AJ98" i="8"/>
  <c r="AK98" i="8"/>
  <c r="AL98" i="8"/>
  <c r="AM98" i="8"/>
  <c r="AM8" i="9"/>
  <c r="AM152" i="9" s="1"/>
  <c r="AM120" i="9"/>
  <c r="AK120" i="9"/>
  <c r="AL120" i="9"/>
  <c r="AL122" i="9" s="1"/>
  <c r="AM126" i="8"/>
  <c r="AL8" i="9"/>
  <c r="AL127" i="9" s="1"/>
  <c r="AL21" i="9" s="1"/>
  <c r="AL126" i="8"/>
  <c r="AK8" i="9"/>
  <c r="AK127" i="9" s="1"/>
  <c r="AK21" i="9" s="1"/>
  <c r="AK126" i="8"/>
  <c r="AJ8" i="9"/>
  <c r="AJ152" i="9" s="1"/>
  <c r="AJ120" i="9"/>
  <c r="AH120" i="9"/>
  <c r="AI120" i="9"/>
  <c r="AI122" i="9" s="1"/>
  <c r="AJ126" i="8"/>
  <c r="AI8" i="9"/>
  <c r="AI127" i="9" s="1"/>
  <c r="AI21" i="9" s="1"/>
  <c r="AH8" i="9"/>
  <c r="AH152" i="9" s="1"/>
  <c r="AH126" i="8"/>
  <c r="AG8" i="9"/>
  <c r="AG152" i="9" s="1"/>
  <c r="AG120" i="9"/>
  <c r="AE120" i="9"/>
  <c r="AF120" i="9"/>
  <c r="AF122" i="9" s="1"/>
  <c r="AF8" i="9"/>
  <c r="AF127" i="9" s="1"/>
  <c r="AF21" i="9" s="1"/>
  <c r="AE8" i="9"/>
  <c r="AE127" i="9" s="1"/>
  <c r="AE21" i="9" s="1"/>
  <c r="AD8" i="9"/>
  <c r="AD127" i="9" s="1"/>
  <c r="AD21" i="9" s="1"/>
  <c r="AD120" i="9"/>
  <c r="AB120" i="9"/>
  <c r="AC120" i="9"/>
  <c r="AC8" i="9"/>
  <c r="AC152" i="9" s="1"/>
  <c r="AC126" i="8"/>
  <c r="AB8" i="9"/>
  <c r="AB127" i="9" s="1"/>
  <c r="AB21" i="9" s="1"/>
  <c r="AA8" i="9"/>
  <c r="AA152" i="9" s="1"/>
  <c r="AA108" i="8" s="1"/>
  <c r="AA120" i="9"/>
  <c r="Y120" i="9"/>
  <c r="Z120" i="9"/>
  <c r="Z122" i="9" s="1"/>
  <c r="Z8" i="9"/>
  <c r="Z127" i="9" s="1"/>
  <c r="Z21" i="9" s="1"/>
  <c r="Y8" i="9"/>
  <c r="Y127" i="9" s="1"/>
  <c r="Y21" i="9" s="1"/>
  <c r="X8" i="9"/>
  <c r="X152" i="9" s="1"/>
  <c r="X120" i="9"/>
  <c r="V120" i="9"/>
  <c r="W120" i="9"/>
  <c r="W122" i="9" s="1"/>
  <c r="W8" i="9"/>
  <c r="W152" i="9" s="1"/>
  <c r="W126" i="8"/>
  <c r="V8" i="9"/>
  <c r="V152" i="9" s="1"/>
  <c r="U8" i="9"/>
  <c r="U152" i="9" s="1"/>
  <c r="U120" i="9"/>
  <c r="S120" i="9"/>
  <c r="T120" i="9"/>
  <c r="T122" i="9" s="1"/>
  <c r="T8" i="9"/>
  <c r="T127" i="9" s="1"/>
  <c r="T21" i="9" s="1"/>
  <c r="T126" i="8"/>
  <c r="S8" i="9"/>
  <c r="S152" i="9" s="1"/>
  <c r="S126" i="8"/>
  <c r="R8" i="9"/>
  <c r="R127" i="9" s="1"/>
  <c r="R21" i="9" s="1"/>
  <c r="R120" i="9"/>
  <c r="P120" i="9"/>
  <c r="Q120" i="9"/>
  <c r="Q122" i="9" s="1"/>
  <c r="Q8" i="9"/>
  <c r="Q127" i="9" s="1"/>
  <c r="Q21" i="9" s="1"/>
  <c r="P8" i="9"/>
  <c r="P127" i="9" s="1"/>
  <c r="P21" i="9" s="1"/>
  <c r="O120" i="9"/>
  <c r="M120" i="9"/>
  <c r="N120" i="9"/>
  <c r="N122" i="9" s="1"/>
  <c r="O8" i="9"/>
  <c r="O152" i="9" s="1"/>
  <c r="O126" i="8"/>
  <c r="N8" i="9"/>
  <c r="N152" i="9" s="1"/>
  <c r="M8" i="9"/>
  <c r="M152" i="9" s="1"/>
  <c r="L120" i="9"/>
  <c r="J120" i="9"/>
  <c r="K120" i="9"/>
  <c r="K122" i="9" s="1"/>
  <c r="L8" i="9"/>
  <c r="L152" i="9" s="1"/>
  <c r="K8" i="9"/>
  <c r="K152" i="9" s="1"/>
  <c r="J8" i="9"/>
  <c r="J152" i="9" s="1"/>
  <c r="I120" i="9"/>
  <c r="G120" i="9"/>
  <c r="H120" i="9"/>
  <c r="I8" i="9"/>
  <c r="I152" i="9" s="1"/>
  <c r="H8" i="9"/>
  <c r="H152" i="9" s="1"/>
  <c r="H47" i="9" s="1"/>
  <c r="H126" i="8"/>
  <c r="G8" i="9"/>
  <c r="G152" i="9" s="1"/>
  <c r="G126" i="8"/>
  <c r="F120" i="9"/>
  <c r="D132" i="9"/>
  <c r="D133" i="9"/>
  <c r="E120" i="9"/>
  <c r="E122" i="9" s="1"/>
  <c r="F8" i="9"/>
  <c r="F152" i="9" s="1"/>
  <c r="F47" i="9" s="1"/>
  <c r="F126" i="8"/>
  <c r="E8" i="9"/>
  <c r="E152" i="9" s="1"/>
  <c r="D94" i="9"/>
  <c r="D16" i="9" s="1"/>
  <c r="D151" i="9"/>
  <c r="D43" i="9" s="1"/>
  <c r="D8" i="9"/>
  <c r="D152" i="9" s="1"/>
  <c r="D146" i="9"/>
  <c r="D148" i="9" s="1"/>
  <c r="AM82" i="8"/>
  <c r="AL82" i="8"/>
  <c r="AK82" i="8"/>
  <c r="AJ82" i="8"/>
  <c r="AI82" i="8"/>
  <c r="AH82" i="8"/>
  <c r="AG82" i="8"/>
  <c r="AF82" i="8"/>
  <c r="AE82" i="8"/>
  <c r="AD82" i="8"/>
  <c r="AC82" i="8"/>
  <c r="AB82" i="8"/>
  <c r="AA82" i="8"/>
  <c r="Z82" i="8"/>
  <c r="Y82" i="8"/>
  <c r="X82" i="8"/>
  <c r="W82" i="8"/>
  <c r="V82" i="8"/>
  <c r="U82" i="8"/>
  <c r="T82" i="8"/>
  <c r="S82" i="8"/>
  <c r="R82" i="8"/>
  <c r="Q82" i="8"/>
  <c r="P82" i="8"/>
  <c r="K49" i="1"/>
  <c r="K105" i="9" s="1"/>
  <c r="L17" i="9"/>
  <c r="P17" i="9"/>
  <c r="D121" i="1"/>
  <c r="AC17" i="9"/>
  <c r="AD17" i="9"/>
  <c r="AE17" i="9"/>
  <c r="AG17" i="9"/>
  <c r="AH17" i="9"/>
  <c r="AI17" i="9"/>
  <c r="AJ17" i="9"/>
  <c r="AK17" i="9"/>
  <c r="AL17" i="9"/>
  <c r="AC47" i="1"/>
  <c r="AC100" i="9" s="1"/>
  <c r="AD47" i="1"/>
  <c r="AD100" i="9" s="1"/>
  <c r="AD102" i="9" s="1"/>
  <c r="AE47" i="1"/>
  <c r="AE100" i="9" s="1"/>
  <c r="AF47" i="1"/>
  <c r="AF100" i="9" s="1"/>
  <c r="AG47" i="1"/>
  <c r="AG100" i="9" s="1"/>
  <c r="AG102" i="9" s="1"/>
  <c r="AH47" i="1"/>
  <c r="AH100" i="9" s="1"/>
  <c r="AI47" i="1"/>
  <c r="AI100" i="9" s="1"/>
  <c r="AJ47" i="1"/>
  <c r="AJ100" i="9" s="1"/>
  <c r="AJ102" i="9" s="1"/>
  <c r="AK47" i="1"/>
  <c r="AK100" i="9" s="1"/>
  <c r="AL47" i="1"/>
  <c r="AL100" i="9" s="1"/>
  <c r="AM47" i="1"/>
  <c r="AM100" i="9" s="1"/>
  <c r="AM102" i="9" s="1"/>
  <c r="AC48" i="1"/>
  <c r="AD48" i="1"/>
  <c r="AE48" i="1"/>
  <c r="AF48" i="1"/>
  <c r="AG48" i="1"/>
  <c r="AH48" i="1"/>
  <c r="AI48" i="1"/>
  <c r="AJ48" i="1"/>
  <c r="AK48" i="1"/>
  <c r="AL48" i="1"/>
  <c r="AM48" i="1"/>
  <c r="AC49" i="1"/>
  <c r="AC105" i="9" s="1"/>
  <c r="AC107" i="9" s="1"/>
  <c r="AD49" i="1"/>
  <c r="AD105" i="9" s="1"/>
  <c r="AE49" i="1"/>
  <c r="AE105" i="9" s="1"/>
  <c r="AF49" i="1"/>
  <c r="AF105" i="9" s="1"/>
  <c r="AF107" i="9" s="1"/>
  <c r="AG49" i="1"/>
  <c r="AG105" i="9" s="1"/>
  <c r="AH49" i="1"/>
  <c r="AH105" i="9" s="1"/>
  <c r="AH107" i="9" s="1"/>
  <c r="AI49" i="1"/>
  <c r="AI105" i="9" s="1"/>
  <c r="AJ49" i="1"/>
  <c r="AJ105" i="9" s="1"/>
  <c r="AK49" i="1"/>
  <c r="AK105" i="9" s="1"/>
  <c r="AL49" i="1"/>
  <c r="AL105" i="9" s="1"/>
  <c r="AL107" i="9" s="1"/>
  <c r="AM49" i="1"/>
  <c r="AM105" i="9" s="1"/>
  <c r="AC50" i="1"/>
  <c r="AD50" i="1"/>
  <c r="AE50" i="1"/>
  <c r="AF50" i="1"/>
  <c r="AG50" i="1"/>
  <c r="AH50" i="1"/>
  <c r="AI50" i="1"/>
  <c r="AJ50" i="1"/>
  <c r="AK50" i="1"/>
  <c r="AL50" i="1"/>
  <c r="AM50" i="1"/>
  <c r="AC52" i="1"/>
  <c r="AD52" i="1"/>
  <c r="AE52" i="1"/>
  <c r="AF52" i="1"/>
  <c r="AG52" i="1"/>
  <c r="AH52" i="1"/>
  <c r="AI52" i="1"/>
  <c r="AJ52" i="1"/>
  <c r="AK52" i="1"/>
  <c r="AL52" i="1"/>
  <c r="AM52" i="1"/>
  <c r="AC53" i="1"/>
  <c r="AD53" i="1"/>
  <c r="AE53" i="1"/>
  <c r="AF53" i="1"/>
  <c r="AG53" i="1"/>
  <c r="AH53" i="1"/>
  <c r="AI53" i="1"/>
  <c r="AJ53" i="1"/>
  <c r="AK53" i="1"/>
  <c r="AL53" i="1"/>
  <c r="AM53" i="1"/>
  <c r="AC54" i="1"/>
  <c r="AD54" i="1"/>
  <c r="AE54" i="1"/>
  <c r="AF54" i="1"/>
  <c r="AG54" i="1"/>
  <c r="AH54" i="1"/>
  <c r="AI54" i="1"/>
  <c r="AJ54" i="1"/>
  <c r="AK54" i="1"/>
  <c r="AL54" i="1"/>
  <c r="AM54" i="1"/>
  <c r="AB48" i="1"/>
  <c r="AB49" i="1"/>
  <c r="AB50" i="1"/>
  <c r="AB52" i="1"/>
  <c r="AB53" i="1"/>
  <c r="AB54" i="1"/>
  <c r="AB47" i="1"/>
  <c r="AB17" i="9"/>
  <c r="AA54" i="1"/>
  <c r="Z54" i="1"/>
  <c r="Y54" i="1"/>
  <c r="X54" i="1"/>
  <c r="W54" i="1"/>
  <c r="V54" i="1"/>
  <c r="U54" i="1"/>
  <c r="T54" i="1"/>
  <c r="S54" i="1"/>
  <c r="R54" i="1"/>
  <c r="Q54" i="1"/>
  <c r="AA53" i="1"/>
  <c r="Z53" i="1"/>
  <c r="Y53" i="1"/>
  <c r="X53" i="1"/>
  <c r="W53" i="1"/>
  <c r="V53" i="1"/>
  <c r="U53" i="1"/>
  <c r="T53" i="1"/>
  <c r="S53" i="1"/>
  <c r="R53" i="1"/>
  <c r="Q53" i="1"/>
  <c r="AA52" i="1"/>
  <c r="Z52" i="1"/>
  <c r="Y52" i="1"/>
  <c r="X52" i="1"/>
  <c r="W52" i="1"/>
  <c r="V52" i="1"/>
  <c r="U52" i="1"/>
  <c r="T52" i="1"/>
  <c r="S52" i="1"/>
  <c r="R52" i="1"/>
  <c r="Q52" i="1"/>
  <c r="AA50" i="1"/>
  <c r="Z50" i="1"/>
  <c r="Y50" i="1"/>
  <c r="X50" i="1"/>
  <c r="W50" i="1"/>
  <c r="V50" i="1"/>
  <c r="U50" i="1"/>
  <c r="T50" i="1"/>
  <c r="S50" i="1"/>
  <c r="R50" i="1"/>
  <c r="Q50" i="1"/>
  <c r="AA49" i="1"/>
  <c r="AA105" i="9" s="1"/>
  <c r="Z49" i="1"/>
  <c r="Z105" i="9" s="1"/>
  <c r="Z107" i="9" s="1"/>
  <c r="Y49" i="1"/>
  <c r="Y105" i="9" s="1"/>
  <c r="X49" i="1"/>
  <c r="X105" i="9" s="1"/>
  <c r="W49" i="1"/>
  <c r="W105" i="9" s="1"/>
  <c r="W107" i="9" s="1"/>
  <c r="V49" i="1"/>
  <c r="V105" i="9" s="1"/>
  <c r="U49" i="1"/>
  <c r="U105" i="9" s="1"/>
  <c r="T49" i="1"/>
  <c r="T105" i="9" s="1"/>
  <c r="T107" i="9" s="1"/>
  <c r="S49" i="1"/>
  <c r="S105" i="9" s="1"/>
  <c r="S107" i="9" s="1"/>
  <c r="R49" i="1"/>
  <c r="R105" i="9" s="1"/>
  <c r="Q49" i="1"/>
  <c r="Q105" i="9" s="1"/>
  <c r="Q107" i="9" s="1"/>
  <c r="AA48" i="1"/>
  <c r="Z48" i="1"/>
  <c r="Y48" i="1"/>
  <c r="X48" i="1"/>
  <c r="W48" i="1"/>
  <c r="V48" i="1"/>
  <c r="U48" i="1"/>
  <c r="T48" i="1"/>
  <c r="S48" i="1"/>
  <c r="R48" i="1"/>
  <c r="Q48" i="1"/>
  <c r="AA47" i="1"/>
  <c r="AA100" i="9" s="1"/>
  <c r="AA102" i="9" s="1"/>
  <c r="Z47" i="1"/>
  <c r="Z100" i="9" s="1"/>
  <c r="Z102" i="9" s="1"/>
  <c r="Y47" i="1"/>
  <c r="Y100" i="9" s="1"/>
  <c r="X47" i="1"/>
  <c r="X100" i="9" s="1"/>
  <c r="X102" i="9" s="1"/>
  <c r="X92" i="8" s="1"/>
  <c r="W47" i="1"/>
  <c r="W100" i="9" s="1"/>
  <c r="W102" i="9" s="1"/>
  <c r="V47" i="1"/>
  <c r="V100" i="9" s="1"/>
  <c r="U47" i="1"/>
  <c r="U100" i="9" s="1"/>
  <c r="U102" i="9" s="1"/>
  <c r="T47" i="1"/>
  <c r="T100" i="9" s="1"/>
  <c r="T102" i="9" s="1"/>
  <c r="S47" i="1"/>
  <c r="S100" i="9" s="1"/>
  <c r="R47" i="1"/>
  <c r="R100" i="9" s="1"/>
  <c r="R102" i="9" s="1"/>
  <c r="Q47" i="1"/>
  <c r="Q100" i="9" s="1"/>
  <c r="Q102" i="9" s="1"/>
  <c r="AA17" i="9"/>
  <c r="Z17" i="9"/>
  <c r="Y17" i="9"/>
  <c r="X17" i="9"/>
  <c r="W17" i="9"/>
  <c r="V17" i="9"/>
  <c r="U17" i="9"/>
  <c r="T17" i="9"/>
  <c r="S17" i="9"/>
  <c r="R17" i="9"/>
  <c r="Q17" i="9"/>
  <c r="P48" i="1"/>
  <c r="P49" i="1"/>
  <c r="P50" i="1"/>
  <c r="P52" i="1"/>
  <c r="P53" i="1"/>
  <c r="P54" i="1"/>
  <c r="P47" i="1"/>
  <c r="D53" i="1"/>
  <c r="E53" i="1"/>
  <c r="F53" i="1"/>
  <c r="G53" i="1"/>
  <c r="H53" i="1"/>
  <c r="I53" i="1"/>
  <c r="J53" i="1"/>
  <c r="K53" i="1"/>
  <c r="L53" i="1"/>
  <c r="M53" i="1"/>
  <c r="N53" i="1"/>
  <c r="O53" i="1"/>
  <c r="D54" i="1"/>
  <c r="E54" i="1"/>
  <c r="F54" i="1"/>
  <c r="G54" i="1"/>
  <c r="H54" i="1"/>
  <c r="I54" i="1"/>
  <c r="J54" i="1"/>
  <c r="K54" i="1"/>
  <c r="L54" i="1"/>
  <c r="M54" i="1"/>
  <c r="N54" i="1"/>
  <c r="O54" i="1"/>
  <c r="O52" i="1"/>
  <c r="N52" i="1"/>
  <c r="M52" i="1"/>
  <c r="L52" i="1"/>
  <c r="K52" i="1"/>
  <c r="J52" i="1"/>
  <c r="I52" i="1"/>
  <c r="H52" i="1"/>
  <c r="G52" i="1"/>
  <c r="F52" i="1"/>
  <c r="E52" i="1"/>
  <c r="D52" i="1"/>
  <c r="O50" i="1"/>
  <c r="N50" i="1"/>
  <c r="M50" i="1"/>
  <c r="L50" i="1"/>
  <c r="K50" i="1"/>
  <c r="J50" i="1"/>
  <c r="I50" i="1"/>
  <c r="H50" i="1"/>
  <c r="G50" i="1"/>
  <c r="F50" i="1"/>
  <c r="E50" i="1"/>
  <c r="D50" i="1"/>
  <c r="O49" i="1"/>
  <c r="O105" i="9" s="1"/>
  <c r="N49" i="1"/>
  <c r="N105" i="9" s="1"/>
  <c r="M49" i="1"/>
  <c r="M105" i="9" s="1"/>
  <c r="M107" i="9" s="1"/>
  <c r="L49" i="1"/>
  <c r="L105" i="9" s="1"/>
  <c r="J49" i="1"/>
  <c r="J105" i="9" s="1"/>
  <c r="J107" i="9" s="1"/>
  <c r="I49" i="1"/>
  <c r="I105" i="9" s="1"/>
  <c r="H49" i="1"/>
  <c r="H105" i="9" s="1"/>
  <c r="H107" i="9" s="1"/>
  <c r="G49" i="1"/>
  <c r="G105" i="9" s="1"/>
  <c r="G107" i="9" s="1"/>
  <c r="F49" i="1"/>
  <c r="F105" i="9" s="1"/>
  <c r="E49" i="1"/>
  <c r="E105" i="9" s="1"/>
  <c r="E107" i="9" s="1"/>
  <c r="D49" i="1"/>
  <c r="O48" i="1"/>
  <c r="N48" i="1"/>
  <c r="M48" i="1"/>
  <c r="L48" i="1"/>
  <c r="K48" i="1"/>
  <c r="J48" i="1"/>
  <c r="I48" i="1"/>
  <c r="H48" i="1"/>
  <c r="G48" i="1"/>
  <c r="F48" i="1"/>
  <c r="E48" i="1"/>
  <c r="D48" i="1"/>
  <c r="O47" i="1"/>
  <c r="O100" i="9" s="1"/>
  <c r="O102" i="9" s="1"/>
  <c r="N47" i="1"/>
  <c r="N100" i="9" s="1"/>
  <c r="N102" i="9" s="1"/>
  <c r="M47" i="1"/>
  <c r="M100" i="9" s="1"/>
  <c r="L47" i="1"/>
  <c r="L100" i="9" s="1"/>
  <c r="L102" i="9" s="1"/>
  <c r="K47" i="1"/>
  <c r="K100" i="9" s="1"/>
  <c r="K102" i="9" s="1"/>
  <c r="J47" i="1"/>
  <c r="J100" i="9" s="1"/>
  <c r="I47" i="1"/>
  <c r="I100" i="9" s="1"/>
  <c r="I102" i="9" s="1"/>
  <c r="H47" i="1"/>
  <c r="H100" i="9" s="1"/>
  <c r="H102" i="9" s="1"/>
  <c r="H92" i="8" s="1"/>
  <c r="G47" i="1"/>
  <c r="G100" i="9" s="1"/>
  <c r="F47" i="1"/>
  <c r="F100" i="9" s="1"/>
  <c r="F102" i="9" s="1"/>
  <c r="E47" i="1"/>
  <c r="E100" i="9" s="1"/>
  <c r="E102" i="9" s="1"/>
  <c r="D47" i="1"/>
  <c r="N17" i="9"/>
  <c r="M17" i="9"/>
  <c r="K17" i="9"/>
  <c r="J17" i="9"/>
  <c r="I17" i="9"/>
  <c r="H17" i="9"/>
  <c r="E17" i="9"/>
  <c r="F17" i="9"/>
  <c r="G17" i="9"/>
  <c r="D64" i="1"/>
  <c r="E64" i="1"/>
  <c r="F64" i="1"/>
  <c r="G64" i="1"/>
  <c r="G20" i="9" s="1"/>
  <c r="H64" i="1"/>
  <c r="H20" i="9" s="1"/>
  <c r="I64" i="1"/>
  <c r="I20" i="9" s="1"/>
  <c r="J64" i="1"/>
  <c r="J20" i="9" s="1"/>
  <c r="K64" i="1"/>
  <c r="K20" i="9" s="1"/>
  <c r="L64" i="1"/>
  <c r="L20" i="9" s="1"/>
  <c r="D21" i="9"/>
  <c r="E21" i="9"/>
  <c r="F21" i="9"/>
  <c r="G21" i="9"/>
  <c r="H21" i="9"/>
  <c r="I21" i="9"/>
  <c r="J21" i="9"/>
  <c r="K21" i="9"/>
  <c r="L21" i="9"/>
  <c r="E37" i="1"/>
  <c r="H80" i="9"/>
  <c r="I44" i="9"/>
  <c r="J44" i="9"/>
  <c r="K80" i="9"/>
  <c r="L80" i="9"/>
  <c r="M64" i="1"/>
  <c r="M20" i="9" s="1"/>
  <c r="N64" i="1"/>
  <c r="N20" i="9" s="1"/>
  <c r="O80" i="9"/>
  <c r="O64" i="1"/>
  <c r="O20" i="9" s="1"/>
  <c r="E11" i="1"/>
  <c r="F11" i="1" s="1"/>
  <c r="M26" i="1" s="1"/>
  <c r="P64" i="1"/>
  <c r="Q64" i="1"/>
  <c r="Q20" i="9" s="1"/>
  <c r="R64" i="1"/>
  <c r="R20" i="9" s="1"/>
  <c r="S64" i="1"/>
  <c r="S20" i="9" s="1"/>
  <c r="T64" i="1"/>
  <c r="T20" i="9" s="1"/>
  <c r="U64" i="1"/>
  <c r="U20" i="9" s="1"/>
  <c r="V64" i="1"/>
  <c r="V20" i="9" s="1"/>
  <c r="W64" i="1"/>
  <c r="W20" i="9" s="1"/>
  <c r="X64" i="1"/>
  <c r="X20" i="9" s="1"/>
  <c r="Y64" i="1"/>
  <c r="Y20" i="9" s="1"/>
  <c r="Z64" i="1"/>
  <c r="Z20" i="9" s="1"/>
  <c r="AA64" i="1"/>
  <c r="AA20" i="9" s="1"/>
  <c r="AB64" i="1"/>
  <c r="AC64" i="1"/>
  <c r="AC20" i="9" s="1"/>
  <c r="AD64" i="1"/>
  <c r="AD20" i="9" s="1"/>
  <c r="AE64" i="1"/>
  <c r="AE20" i="9" s="1"/>
  <c r="AE89" i="9"/>
  <c r="AE91" i="9" s="1"/>
  <c r="AE92" i="9" s="1"/>
  <c r="AE116" i="9" s="1"/>
  <c r="AF64" i="1"/>
  <c r="AF20" i="9" s="1"/>
  <c r="AG64" i="1"/>
  <c r="AG20" i="9" s="1"/>
  <c r="AG44" i="9"/>
  <c r="AH64" i="1"/>
  <c r="AH20" i="9" s="1"/>
  <c r="AH89" i="9"/>
  <c r="AH91" i="9" s="1"/>
  <c r="AH92" i="9" s="1"/>
  <c r="AI64" i="1"/>
  <c r="AI20" i="9" s="1"/>
  <c r="AJ64" i="1"/>
  <c r="AJ20" i="9" s="1"/>
  <c r="AK64" i="1"/>
  <c r="AK20" i="9" s="1"/>
  <c r="AL64" i="1"/>
  <c r="AL20" i="9" s="1"/>
  <c r="AM64" i="1"/>
  <c r="AM20" i="9" s="1"/>
  <c r="D107" i="8"/>
  <c r="E110" i="8"/>
  <c r="E33" i="8" s="1"/>
  <c r="F110" i="8"/>
  <c r="F33" i="8" s="1"/>
  <c r="G110" i="8"/>
  <c r="G33" i="8" s="1"/>
  <c r="H110" i="8"/>
  <c r="H33" i="8" s="1"/>
  <c r="I110" i="8"/>
  <c r="I33" i="8" s="1"/>
  <c r="J110" i="8"/>
  <c r="J33" i="8" s="1"/>
  <c r="K110" i="8"/>
  <c r="K33" i="8" s="1"/>
  <c r="L110" i="8"/>
  <c r="L33" i="8" s="1"/>
  <c r="M110" i="8"/>
  <c r="M33" i="8" s="1"/>
  <c r="N110" i="8"/>
  <c r="N33" i="8" s="1"/>
  <c r="O110" i="8"/>
  <c r="O33" i="8" s="1"/>
  <c r="D72" i="2" s="1"/>
  <c r="P110" i="8"/>
  <c r="P33" i="8" s="1"/>
  <c r="Q110" i="8"/>
  <c r="Q33" i="8" s="1"/>
  <c r="R110" i="8"/>
  <c r="R33" i="8" s="1"/>
  <c r="S110" i="8"/>
  <c r="S33" i="8" s="1"/>
  <c r="T110" i="8"/>
  <c r="T33" i="8" s="1"/>
  <c r="U110" i="8"/>
  <c r="U33" i="8" s="1"/>
  <c r="V110" i="8"/>
  <c r="V33" i="8" s="1"/>
  <c r="W110" i="8"/>
  <c r="W33" i="8" s="1"/>
  <c r="X110" i="8"/>
  <c r="X33" i="8" s="1"/>
  <c r="Y110" i="8"/>
  <c r="Y33" i="8" s="1"/>
  <c r="Z110" i="8"/>
  <c r="Z33" i="8" s="1"/>
  <c r="AA110" i="8"/>
  <c r="AA33" i="8" s="1"/>
  <c r="E72" i="2" s="1"/>
  <c r="AB110" i="8"/>
  <c r="AB33" i="8" s="1"/>
  <c r="AC110" i="8"/>
  <c r="AC33" i="8" s="1"/>
  <c r="AD110" i="8"/>
  <c r="AD33" i="8" s="1"/>
  <c r="AE110" i="8"/>
  <c r="AE33" i="8" s="1"/>
  <c r="AF110" i="8"/>
  <c r="AF33" i="8" s="1"/>
  <c r="AG110" i="8"/>
  <c r="AG33" i="8" s="1"/>
  <c r="AH110" i="8"/>
  <c r="AH33" i="8" s="1"/>
  <c r="AI110" i="8"/>
  <c r="AI33" i="8" s="1"/>
  <c r="AJ110" i="8"/>
  <c r="AJ33" i="8" s="1"/>
  <c r="AK110" i="8"/>
  <c r="AK33" i="8" s="1"/>
  <c r="AL110" i="8"/>
  <c r="AL33" i="8" s="1"/>
  <c r="AM110" i="8"/>
  <c r="AM33" i="8" s="1"/>
  <c r="F72" i="2" s="1"/>
  <c r="D110" i="8"/>
  <c r="D33" i="8" s="1"/>
  <c r="E135" i="9"/>
  <c r="E137" i="9" s="1"/>
  <c r="E34" i="9" s="1"/>
  <c r="E44" i="9"/>
  <c r="F135" i="9"/>
  <c r="F44" i="9"/>
  <c r="G135" i="9"/>
  <c r="G137" i="9" s="1"/>
  <c r="G34" i="9" s="1"/>
  <c r="G44" i="9"/>
  <c r="H135" i="9"/>
  <c r="H137" i="9" s="1"/>
  <c r="H34" i="9" s="1"/>
  <c r="H44" i="9"/>
  <c r="I135" i="9"/>
  <c r="I137" i="9" s="1"/>
  <c r="I34" i="9" s="1"/>
  <c r="J135" i="9"/>
  <c r="J137" i="9" s="1"/>
  <c r="J34" i="9" s="1"/>
  <c r="K135" i="9"/>
  <c r="K137" i="9" s="1"/>
  <c r="K34" i="9" s="1"/>
  <c r="K44" i="9"/>
  <c r="L135" i="9"/>
  <c r="L137" i="9" s="1"/>
  <c r="L34" i="9" s="1"/>
  <c r="L44" i="9"/>
  <c r="M21" i="9"/>
  <c r="M135" i="9"/>
  <c r="M137" i="9" s="1"/>
  <c r="M34" i="9" s="1"/>
  <c r="M44" i="9"/>
  <c r="N21" i="9"/>
  <c r="N135" i="9"/>
  <c r="N137" i="9" s="1"/>
  <c r="N34" i="9" s="1"/>
  <c r="N44" i="9"/>
  <c r="O21" i="9"/>
  <c r="O135" i="9"/>
  <c r="O137" i="9" s="1"/>
  <c r="O34" i="9" s="1"/>
  <c r="O44" i="9"/>
  <c r="P135" i="9"/>
  <c r="P137" i="9" s="1"/>
  <c r="P34" i="9" s="1"/>
  <c r="P44" i="9"/>
  <c r="Q135" i="9"/>
  <c r="Q137" i="9" s="1"/>
  <c r="Q34" i="9" s="1"/>
  <c r="Q44" i="9"/>
  <c r="R135" i="9"/>
  <c r="R137" i="9" s="1"/>
  <c r="R34" i="9" s="1"/>
  <c r="R44" i="9"/>
  <c r="S135" i="9"/>
  <c r="S137" i="9" s="1"/>
  <c r="S34" i="9" s="1"/>
  <c r="S44" i="9"/>
  <c r="T135" i="9"/>
  <c r="T137" i="9" s="1"/>
  <c r="T34" i="9" s="1"/>
  <c r="T44" i="9"/>
  <c r="U135" i="9"/>
  <c r="U137" i="9" s="1"/>
  <c r="U34" i="9" s="1"/>
  <c r="U44" i="9"/>
  <c r="V135" i="9"/>
  <c r="V137" i="9" s="1"/>
  <c r="V34" i="9" s="1"/>
  <c r="V44" i="9"/>
  <c r="W135" i="9"/>
  <c r="W137" i="9" s="1"/>
  <c r="W34" i="9" s="1"/>
  <c r="W44" i="9"/>
  <c r="X135" i="9"/>
  <c r="X137" i="9" s="1"/>
  <c r="X34" i="9" s="1"/>
  <c r="X44" i="9"/>
  <c r="Y135" i="9"/>
  <c r="Y137" i="9" s="1"/>
  <c r="Y34" i="9" s="1"/>
  <c r="Y44" i="9"/>
  <c r="Z135" i="9"/>
  <c r="Z137" i="9" s="1"/>
  <c r="Z34" i="9" s="1"/>
  <c r="Z44" i="9"/>
  <c r="AA135" i="9"/>
  <c r="AA137" i="9" s="1"/>
  <c r="AA34" i="9" s="1"/>
  <c r="AA44" i="9"/>
  <c r="AB135" i="9"/>
  <c r="AB137" i="9" s="1"/>
  <c r="AB34" i="9" s="1"/>
  <c r="AB44" i="9"/>
  <c r="AC135" i="9"/>
  <c r="AC137" i="9" s="1"/>
  <c r="AC34" i="9" s="1"/>
  <c r="AC44" i="9"/>
  <c r="AD135" i="9"/>
  <c r="AD137" i="9" s="1"/>
  <c r="AD34" i="9" s="1"/>
  <c r="AD44" i="9"/>
  <c r="AE135" i="9"/>
  <c r="AE137" i="9" s="1"/>
  <c r="AE34" i="9" s="1"/>
  <c r="AE44" i="9"/>
  <c r="AF135" i="9"/>
  <c r="AF137" i="9" s="1"/>
  <c r="AF34" i="9" s="1"/>
  <c r="AF44" i="9"/>
  <c r="AG135" i="9"/>
  <c r="AG137" i="9" s="1"/>
  <c r="AG34" i="9" s="1"/>
  <c r="AH135" i="9"/>
  <c r="AH137" i="9" s="1"/>
  <c r="AH34" i="9" s="1"/>
  <c r="AH44" i="9"/>
  <c r="AI135" i="9"/>
  <c r="AI137" i="9" s="1"/>
  <c r="AI34" i="9" s="1"/>
  <c r="AI44" i="9"/>
  <c r="AJ135" i="9"/>
  <c r="AJ137" i="9" s="1"/>
  <c r="AJ34" i="9" s="1"/>
  <c r="AJ44" i="9"/>
  <c r="AK135" i="9"/>
  <c r="AK137" i="9" s="1"/>
  <c r="AK34" i="9" s="1"/>
  <c r="AK44" i="9"/>
  <c r="AL135" i="9"/>
  <c r="AL137" i="9" s="1"/>
  <c r="AL34" i="9" s="1"/>
  <c r="AL44" i="9"/>
  <c r="AM135" i="9"/>
  <c r="AM137" i="9" s="1"/>
  <c r="AM34" i="9" s="1"/>
  <c r="AM44" i="9"/>
  <c r="X49" i="8"/>
  <c r="B87" i="2"/>
  <c r="B88" i="2"/>
  <c r="B89" i="2"/>
  <c r="B90" i="2"/>
  <c r="B57" i="2"/>
  <c r="B62" i="2"/>
  <c r="B63" i="2"/>
  <c r="B64" i="2"/>
  <c r="B65" i="2"/>
  <c r="B66" i="2"/>
  <c r="B69" i="2"/>
  <c r="B70" i="2"/>
  <c r="B71" i="2"/>
  <c r="B72" i="2"/>
  <c r="B73" i="2"/>
  <c r="B74" i="2"/>
  <c r="B77" i="2"/>
  <c r="B79" i="2"/>
  <c r="B80" i="2"/>
  <c r="B81" i="2"/>
  <c r="B84" i="2"/>
  <c r="B86" i="2"/>
  <c r="B56" i="2"/>
  <c r="B31" i="2"/>
  <c r="B33" i="2"/>
  <c r="B34" i="2"/>
  <c r="B36" i="2"/>
  <c r="B37" i="2"/>
  <c r="B39" i="2"/>
  <c r="B40" i="2"/>
  <c r="C75" i="8"/>
  <c r="D75" i="8"/>
  <c r="C86" i="1"/>
  <c r="K26" i="1"/>
  <c r="B18" i="2"/>
  <c r="G30" i="9"/>
  <c r="G31" i="9" s="1"/>
  <c r="D30" i="9"/>
  <c r="D31" i="9" s="1"/>
  <c r="E30" i="9"/>
  <c r="E31" i="9" s="1"/>
  <c r="H30" i="9"/>
  <c r="H31" i="9" s="1"/>
  <c r="J30" i="9"/>
  <c r="J31" i="9" s="1"/>
  <c r="K30" i="9"/>
  <c r="K31" i="9" s="1"/>
  <c r="M30" i="9"/>
  <c r="M31" i="9" s="1"/>
  <c r="N30" i="9"/>
  <c r="N31" i="9" s="1"/>
  <c r="P30" i="9"/>
  <c r="P31" i="9" s="1"/>
  <c r="Q30" i="9"/>
  <c r="Q31" i="9" s="1"/>
  <c r="S30" i="9"/>
  <c r="S31" i="9" s="1"/>
  <c r="T30" i="9"/>
  <c r="T31" i="9" s="1"/>
  <c r="V30" i="9"/>
  <c r="V31" i="9" s="1"/>
  <c r="W30" i="9"/>
  <c r="W31" i="9" s="1"/>
  <c r="Y30" i="9"/>
  <c r="Y31" i="9" s="1"/>
  <c r="Z30" i="9"/>
  <c r="Z31" i="9" s="1"/>
  <c r="AB30" i="9"/>
  <c r="AB31" i="9" s="1"/>
  <c r="AC30" i="9"/>
  <c r="AC31" i="9" s="1"/>
  <c r="AE30" i="9"/>
  <c r="AE31" i="9" s="1"/>
  <c r="AF30" i="9"/>
  <c r="AF31" i="9" s="1"/>
  <c r="AH30" i="9"/>
  <c r="AH31" i="9" s="1"/>
  <c r="AI30" i="9"/>
  <c r="AI31" i="9" s="1"/>
  <c r="AK30" i="9"/>
  <c r="AK31" i="9" s="1"/>
  <c r="AL30" i="9"/>
  <c r="AL31" i="9" s="1"/>
  <c r="D17" i="8"/>
  <c r="O81" i="9" l="1"/>
  <c r="P82" i="9"/>
  <c r="L81" i="9"/>
  <c r="L86" i="9" s="1"/>
  <c r="L87" i="8" s="1"/>
  <c r="M82" i="9"/>
  <c r="K81" i="9"/>
  <c r="L82" i="9"/>
  <c r="H81" i="9"/>
  <c r="I82" i="9"/>
  <c r="O115" i="9"/>
  <c r="F80" i="9"/>
  <c r="D26" i="2"/>
  <c r="D25" i="2"/>
  <c r="O17" i="9"/>
  <c r="O57" i="1"/>
  <c r="D22" i="2"/>
  <c r="D24" i="2"/>
  <c r="P100" i="9"/>
  <c r="P101" i="9" s="1"/>
  <c r="P102" i="9" s="1"/>
  <c r="P92" i="8" s="1"/>
  <c r="E19" i="2"/>
  <c r="F19" i="2"/>
  <c r="AM17" i="9"/>
  <c r="AM57" i="1"/>
  <c r="D100" i="9"/>
  <c r="D101" i="9" s="1"/>
  <c r="D102" i="9" s="1"/>
  <c r="D19" i="2"/>
  <c r="D20" i="2"/>
  <c r="D105" i="9"/>
  <c r="D21" i="2"/>
  <c r="E26" i="2"/>
  <c r="F26" i="2"/>
  <c r="D17" i="9"/>
  <c r="D57" i="1"/>
  <c r="E25" i="2"/>
  <c r="F25" i="2"/>
  <c r="E24" i="2"/>
  <c r="F24" i="2"/>
  <c r="E22" i="2"/>
  <c r="F22" i="2"/>
  <c r="P105" i="9"/>
  <c r="P107" i="9" s="1"/>
  <c r="P103" i="8" s="1"/>
  <c r="E21" i="2"/>
  <c r="AB105" i="9"/>
  <c r="AB107" i="9" s="1"/>
  <c r="F21" i="2"/>
  <c r="E20" i="2"/>
  <c r="F20" i="2"/>
  <c r="AC122" i="9"/>
  <c r="AC116" i="8" s="1"/>
  <c r="H122" i="9"/>
  <c r="H116" i="8" s="1"/>
  <c r="R121" i="9"/>
  <c r="R122" i="9" s="1"/>
  <c r="P122" i="9"/>
  <c r="P116" i="8" s="1"/>
  <c r="S122" i="9"/>
  <c r="S116" i="8" s="1"/>
  <c r="U121" i="9"/>
  <c r="U122" i="9" s="1"/>
  <c r="V122" i="9"/>
  <c r="V116" i="8" s="1"/>
  <c r="X121" i="9"/>
  <c r="X122" i="9" s="1"/>
  <c r="AA121" i="9"/>
  <c r="AA122" i="9" s="1"/>
  <c r="Y122" i="9"/>
  <c r="AD121" i="9"/>
  <c r="AD122" i="9" s="1"/>
  <c r="AB122" i="9"/>
  <c r="AB116" i="8" s="1"/>
  <c r="AE122" i="9"/>
  <c r="AE116" i="8" s="1"/>
  <c r="AG121" i="9"/>
  <c r="AG122" i="9" s="1"/>
  <c r="AJ121" i="9"/>
  <c r="AJ122" i="9" s="1"/>
  <c r="AH122" i="9"/>
  <c r="AK122" i="9"/>
  <c r="AK116" i="8" s="1"/>
  <c r="AM121" i="9"/>
  <c r="AM122" i="9" s="1"/>
  <c r="G122" i="9"/>
  <c r="G116" i="8" s="1"/>
  <c r="I121" i="9"/>
  <c r="I122" i="9" s="1"/>
  <c r="J122" i="9"/>
  <c r="J116" i="8" s="1"/>
  <c r="L121" i="9"/>
  <c r="L122" i="9" s="1"/>
  <c r="M122" i="9"/>
  <c r="M116" i="8" s="1"/>
  <c r="O121" i="9"/>
  <c r="O122" i="9" s="1"/>
  <c r="O116" i="8" s="1"/>
  <c r="H36" i="9"/>
  <c r="Q126" i="8"/>
  <c r="AH36" i="9"/>
  <c r="N126" i="8"/>
  <c r="AI152" i="9"/>
  <c r="AI108" i="8" s="1"/>
  <c r="E36" i="9"/>
  <c r="Z116" i="8"/>
  <c r="E126" i="8"/>
  <c r="X126" i="8"/>
  <c r="I126" i="8"/>
  <c r="AF116" i="8"/>
  <c r="AB126" i="8"/>
  <c r="L126" i="8"/>
  <c r="N116" i="8"/>
  <c r="R126" i="8"/>
  <c r="Z36" i="9"/>
  <c r="N36" i="9"/>
  <c r="J126" i="8"/>
  <c r="Z126" i="8"/>
  <c r="K126" i="8"/>
  <c r="AC36" i="9"/>
  <c r="P126" i="8"/>
  <c r="J36" i="9"/>
  <c r="Y126" i="8"/>
  <c r="V127" i="9"/>
  <c r="V21" i="9" s="1"/>
  <c r="AD126" i="8"/>
  <c r="AF126" i="8"/>
  <c r="T36" i="9"/>
  <c r="AF152" i="9"/>
  <c r="AF108" i="8" s="1"/>
  <c r="AI126" i="8"/>
  <c r="V126" i="8"/>
  <c r="U126" i="8"/>
  <c r="M126" i="8"/>
  <c r="S36" i="9"/>
  <c r="AE126" i="8"/>
  <c r="W36" i="9"/>
  <c r="M36" i="9"/>
  <c r="AE75" i="8"/>
  <c r="M75" i="8"/>
  <c r="E75" i="8"/>
  <c r="AB75" i="8"/>
  <c r="L75" i="8"/>
  <c r="Z75" i="8"/>
  <c r="R75" i="8"/>
  <c r="H75" i="8"/>
  <c r="K75" i="8"/>
  <c r="G75" i="8"/>
  <c r="S75" i="8"/>
  <c r="W75" i="8"/>
  <c r="V75" i="8"/>
  <c r="J75" i="8"/>
  <c r="F75" i="8"/>
  <c r="AF75" i="8"/>
  <c r="I75" i="8"/>
  <c r="N75" i="8"/>
  <c r="F108" i="8"/>
  <c r="Q103" i="8"/>
  <c r="T152" i="9"/>
  <c r="W127" i="9"/>
  <c r="W21" i="9" s="1"/>
  <c r="AG127" i="9"/>
  <c r="AG21" i="9" s="1"/>
  <c r="P152" i="9"/>
  <c r="P108" i="8" s="1"/>
  <c r="U127" i="9"/>
  <c r="U21" i="9" s="1"/>
  <c r="Q152" i="9"/>
  <c r="AC103" i="8"/>
  <c r="D131" i="8"/>
  <c r="D132" i="8" s="1"/>
  <c r="E130" i="8" s="1"/>
  <c r="E132" i="8" s="1"/>
  <c r="E48" i="8" s="1"/>
  <c r="L92" i="8"/>
  <c r="AH127" i="9"/>
  <c r="AH21" i="9" s="1"/>
  <c r="AB152" i="9"/>
  <c r="AL152" i="9"/>
  <c r="AL108" i="8" s="1"/>
  <c r="AE80" i="9"/>
  <c r="T103" i="8"/>
  <c r="Q49" i="8"/>
  <c r="Z152" i="9"/>
  <c r="H108" i="8"/>
  <c r="AD49" i="8"/>
  <c r="AA49" i="8"/>
  <c r="E88" i="2" s="1"/>
  <c r="V49" i="8"/>
  <c r="Q80" i="9"/>
  <c r="AM49" i="8"/>
  <c r="F88" i="2" s="1"/>
  <c r="AJ49" i="8"/>
  <c r="K49" i="8"/>
  <c r="D49" i="8"/>
  <c r="R49" i="8"/>
  <c r="E49" i="8"/>
  <c r="O49" i="8"/>
  <c r="D88" i="2" s="1"/>
  <c r="U49" i="8"/>
  <c r="G49" i="8"/>
  <c r="AI49" i="8"/>
  <c r="J49" i="8"/>
  <c r="AE49" i="8"/>
  <c r="H49" i="8"/>
  <c r="I49" i="8"/>
  <c r="AH80" i="9"/>
  <c r="T49" i="8"/>
  <c r="Y49" i="8"/>
  <c r="N49" i="8"/>
  <c r="F37" i="1"/>
  <c r="P49" i="8"/>
  <c r="AC49" i="8"/>
  <c r="AG49" i="8"/>
  <c r="AB49" i="8"/>
  <c r="L49" i="8"/>
  <c r="AC127" i="9"/>
  <c r="AC21" i="9" s="1"/>
  <c r="E57" i="1"/>
  <c r="R152" i="9"/>
  <c r="R47" i="9" s="1"/>
  <c r="R50" i="9" s="1"/>
  <c r="R52" i="9" s="1"/>
  <c r="W49" i="8"/>
  <c r="F49" i="8"/>
  <c r="AB20" i="9"/>
  <c r="M28" i="1"/>
  <c r="P20" i="9"/>
  <c r="L28" i="1"/>
  <c r="AH49" i="8"/>
  <c r="AF49" i="8"/>
  <c r="M49" i="8"/>
  <c r="AK49" i="8"/>
  <c r="AD75" i="8"/>
  <c r="D37" i="1"/>
  <c r="S49" i="8"/>
  <c r="AL49" i="8"/>
  <c r="Z49" i="8"/>
  <c r="Y57" i="1"/>
  <c r="AH75" i="8"/>
  <c r="AJ75" i="8"/>
  <c r="AJ108" i="8"/>
  <c r="AJ47" i="9"/>
  <c r="AJ50" i="9" s="1"/>
  <c r="AJ52" i="9" s="1"/>
  <c r="AE152" i="9"/>
  <c r="AE108" i="8" s="1"/>
  <c r="P75" i="8"/>
  <c r="AL75" i="8"/>
  <c r="AC75" i="8"/>
  <c r="Y75" i="8"/>
  <c r="Q75" i="8"/>
  <c r="AK75" i="8"/>
  <c r="AG75" i="8"/>
  <c r="U75" i="8"/>
  <c r="T75" i="8"/>
  <c r="X75" i="8"/>
  <c r="AI75" i="8"/>
  <c r="O75" i="8"/>
  <c r="L26" i="1"/>
  <c r="D134" i="9"/>
  <c r="D120" i="9" s="1"/>
  <c r="D122" i="9" s="1"/>
  <c r="D102" i="1"/>
  <c r="E103" i="1"/>
  <c r="E114" i="1" s="1"/>
  <c r="E61" i="1" s="1"/>
  <c r="E120" i="1" s="1"/>
  <c r="Q103" i="1"/>
  <c r="Q114" i="1" s="1"/>
  <c r="Q61" i="1" s="1"/>
  <c r="Q120" i="1" s="1"/>
  <c r="AC103" i="1"/>
  <c r="AC114" i="1" s="1"/>
  <c r="AC61" i="1" s="1"/>
  <c r="AC120" i="1" s="1"/>
  <c r="F103" i="1"/>
  <c r="F114" i="1" s="1"/>
  <c r="F61" i="1" s="1"/>
  <c r="R103" i="1"/>
  <c r="R114" i="1" s="1"/>
  <c r="R61" i="1" s="1"/>
  <c r="R120" i="1" s="1"/>
  <c r="AD103" i="1"/>
  <c r="AD114" i="1" s="1"/>
  <c r="AD61" i="1" s="1"/>
  <c r="AD120" i="1" s="1"/>
  <c r="G103" i="1"/>
  <c r="G114" i="1" s="1"/>
  <c r="G61" i="1" s="1"/>
  <c r="S103" i="1"/>
  <c r="S114" i="1" s="1"/>
  <c r="S61" i="1" s="1"/>
  <c r="S120" i="1" s="1"/>
  <c r="AE103" i="1"/>
  <c r="AE114" i="1" s="1"/>
  <c r="AE61" i="1" s="1"/>
  <c r="AE120" i="1" s="1"/>
  <c r="H103" i="1"/>
  <c r="H114" i="1" s="1"/>
  <c r="H61" i="1" s="1"/>
  <c r="H120" i="1" s="1"/>
  <c r="AF103" i="1"/>
  <c r="AF114" i="1" s="1"/>
  <c r="AF61" i="1" s="1"/>
  <c r="I103" i="1"/>
  <c r="I114" i="1" s="1"/>
  <c r="I61" i="1" s="1"/>
  <c r="I120" i="1" s="1"/>
  <c r="U103" i="1"/>
  <c r="U114" i="1" s="1"/>
  <c r="U61" i="1" s="1"/>
  <c r="AG103" i="1"/>
  <c r="AG114" i="1" s="1"/>
  <c r="AG61" i="1" s="1"/>
  <c r="J103" i="1"/>
  <c r="J114" i="1" s="1"/>
  <c r="J61" i="1" s="1"/>
  <c r="J120" i="1" s="1"/>
  <c r="V103" i="1"/>
  <c r="V114" i="1" s="1"/>
  <c r="V61" i="1" s="1"/>
  <c r="AH103" i="1"/>
  <c r="AH114" i="1" s="1"/>
  <c r="AH61" i="1" s="1"/>
  <c r="K103" i="1"/>
  <c r="K114" i="1" s="1"/>
  <c r="K61" i="1" s="1"/>
  <c r="W103" i="1"/>
  <c r="W114" i="1" s="1"/>
  <c r="W61" i="1" s="1"/>
  <c r="AI103" i="1"/>
  <c r="AI114" i="1" s="1"/>
  <c r="AI61" i="1" s="1"/>
  <c r="L103" i="1"/>
  <c r="L114" i="1" s="1"/>
  <c r="L61" i="1" s="1"/>
  <c r="X103" i="1"/>
  <c r="X114" i="1" s="1"/>
  <c r="X61" i="1" s="1"/>
  <c r="X120" i="1" s="1"/>
  <c r="AJ103" i="1"/>
  <c r="AJ114" i="1" s="1"/>
  <c r="AJ61" i="1" s="1"/>
  <c r="Y103" i="1"/>
  <c r="Y114" i="1" s="1"/>
  <c r="Y61" i="1" s="1"/>
  <c r="N103" i="1"/>
  <c r="N114" i="1" s="1"/>
  <c r="N61" i="1" s="1"/>
  <c r="AL103" i="1"/>
  <c r="AL114" i="1" s="1"/>
  <c r="AL61" i="1" s="1"/>
  <c r="AA103" i="1"/>
  <c r="AA114" i="1" s="1"/>
  <c r="AA61" i="1" s="1"/>
  <c r="AA120" i="1" s="1"/>
  <c r="P103" i="1"/>
  <c r="P114" i="1" s="1"/>
  <c r="P61" i="1" s="1"/>
  <c r="AB103" i="1"/>
  <c r="AB114" i="1" s="1"/>
  <c r="AB61" i="1" s="1"/>
  <c r="AB120" i="1" s="1"/>
  <c r="T103" i="1"/>
  <c r="T114" i="1" s="1"/>
  <c r="T61" i="1" s="1"/>
  <c r="M103" i="1"/>
  <c r="M114" i="1" s="1"/>
  <c r="M61" i="1" s="1"/>
  <c r="Z103" i="1"/>
  <c r="Z114" i="1" s="1"/>
  <c r="Z61" i="1" s="1"/>
  <c r="Z120" i="1" s="1"/>
  <c r="O103" i="1"/>
  <c r="O114" i="1" s="1"/>
  <c r="O61" i="1" s="1"/>
  <c r="AM103" i="1"/>
  <c r="AM114" i="1" s="1"/>
  <c r="AM61" i="1" s="1"/>
  <c r="AK103" i="1"/>
  <c r="AK114" i="1" s="1"/>
  <c r="AK61" i="1" s="1"/>
  <c r="D103" i="1"/>
  <c r="D114" i="1" s="1"/>
  <c r="D61" i="1" s="1"/>
  <c r="B1" i="2"/>
  <c r="B1" i="8"/>
  <c r="B1" i="9"/>
  <c r="B1" i="1"/>
  <c r="H2" i="14"/>
  <c r="B1" i="7"/>
  <c r="E116" i="8"/>
  <c r="AL116" i="8"/>
  <c r="V36" i="9"/>
  <c r="AI36" i="9"/>
  <c r="AG126" i="8"/>
  <c r="AB36" i="9"/>
  <c r="AE36" i="9"/>
  <c r="Y36" i="9"/>
  <c r="P36" i="9"/>
  <c r="K36" i="9"/>
  <c r="AK36" i="9"/>
  <c r="AA126" i="8"/>
  <c r="AI116" i="8"/>
  <c r="D24" i="8"/>
  <c r="E81" i="8"/>
  <c r="E83" i="8" s="1"/>
  <c r="K116" i="8"/>
  <c r="T116" i="8"/>
  <c r="W116" i="8"/>
  <c r="Q36" i="9"/>
  <c r="AL36" i="9"/>
  <c r="AF36" i="9"/>
  <c r="G36" i="9"/>
  <c r="Q116" i="8"/>
  <c r="F50" i="9"/>
  <c r="F52" i="9" s="1"/>
  <c r="H50" i="9"/>
  <c r="H52" i="9" s="1"/>
  <c r="O92" i="8"/>
  <c r="E103" i="8"/>
  <c r="AD57" i="1"/>
  <c r="S127" i="9"/>
  <c r="S21" i="9" s="1"/>
  <c r="AC57" i="1"/>
  <c r="D42" i="9"/>
  <c r="D44" i="9" s="1"/>
  <c r="F57" i="1"/>
  <c r="V57" i="1"/>
  <c r="AK152" i="9"/>
  <c r="Z80" i="9"/>
  <c r="O89" i="9"/>
  <c r="O91" i="9" s="1"/>
  <c r="T57" i="1"/>
  <c r="U57" i="1"/>
  <c r="AM109" i="9"/>
  <c r="M57" i="1"/>
  <c r="V108" i="8"/>
  <c r="V47" i="9"/>
  <c r="V50" i="9" s="1"/>
  <c r="V52" i="9" s="1"/>
  <c r="N47" i="9"/>
  <c r="N50" i="9" s="1"/>
  <c r="N52" i="9" s="1"/>
  <c r="N108" i="8"/>
  <c r="D108" i="8"/>
  <c r="D109" i="8" s="1"/>
  <c r="D111" i="8" s="1"/>
  <c r="D41" i="8" s="1"/>
  <c r="H57" i="1"/>
  <c r="K57" i="1"/>
  <c r="M101" i="9"/>
  <c r="M102" i="9" s="1"/>
  <c r="L115" i="9"/>
  <c r="N92" i="8"/>
  <c r="AA127" i="9"/>
  <c r="AA21" i="9" s="1"/>
  <c r="E171" i="2"/>
  <c r="F171" i="2" s="1"/>
  <c r="E157" i="2"/>
  <c r="F157" i="2" s="1"/>
  <c r="Z57" i="1"/>
  <c r="AK57" i="1"/>
  <c r="AJ57" i="1"/>
  <c r="W80" i="9"/>
  <c r="W47" i="9"/>
  <c r="W50" i="9" s="1"/>
  <c r="W52" i="9" s="1"/>
  <c r="W108" i="8"/>
  <c r="Z92" i="8"/>
  <c r="AG89" i="9"/>
  <c r="AG91" i="9" s="1"/>
  <c r="AG92" i="9" s="1"/>
  <c r="AG116" i="9" s="1"/>
  <c r="AG80" i="9"/>
  <c r="AM92" i="8"/>
  <c r="K107" i="9"/>
  <c r="L106" i="9"/>
  <c r="L107" i="9" s="1"/>
  <c r="M89" i="9"/>
  <c r="M91" i="9" s="1"/>
  <c r="M80" i="9"/>
  <c r="AM89" i="9"/>
  <c r="AM91" i="9" s="1"/>
  <c r="R80" i="9"/>
  <c r="D36" i="2"/>
  <c r="V101" i="9"/>
  <c r="V102" i="9" s="1"/>
  <c r="AM127" i="9"/>
  <c r="AM21" i="9" s="1"/>
  <c r="AD152" i="9"/>
  <c r="AF57" i="1"/>
  <c r="X57" i="1"/>
  <c r="Y152" i="9"/>
  <c r="M103" i="8"/>
  <c r="G57" i="1"/>
  <c r="L57" i="1"/>
  <c r="P57" i="1"/>
  <c r="AI57" i="1"/>
  <c r="AM80" i="9"/>
  <c r="AM81" i="9" s="1"/>
  <c r="Q89" i="9"/>
  <c r="Q91" i="9" s="1"/>
  <c r="Q92" i="9" s="1"/>
  <c r="Q116" i="9" s="1"/>
  <c r="J57" i="1"/>
  <c r="AB57" i="1"/>
  <c r="AE57" i="1"/>
  <c r="Q57" i="1"/>
  <c r="R57" i="1"/>
  <c r="D126" i="8"/>
  <c r="D127" i="8" s="1"/>
  <c r="E125" i="8" s="1"/>
  <c r="AI80" i="9"/>
  <c r="U80" i="9"/>
  <c r="E10" i="2"/>
  <c r="E173" i="2" s="1"/>
  <c r="U89" i="9"/>
  <c r="U91" i="9" s="1"/>
  <c r="U92" i="9" s="1"/>
  <c r="U116" i="9" s="1"/>
  <c r="V107" i="9"/>
  <c r="V103" i="8" s="1"/>
  <c r="X106" i="9"/>
  <c r="X107" i="9" s="1"/>
  <c r="AI107" i="9"/>
  <c r="AJ106" i="9"/>
  <c r="AJ107" i="9" s="1"/>
  <c r="L108" i="8"/>
  <c r="L47" i="9"/>
  <c r="L50" i="9" s="1"/>
  <c r="L52" i="9" s="1"/>
  <c r="W103" i="8"/>
  <c r="J89" i="9"/>
  <c r="J91" i="9" s="1"/>
  <c r="J92" i="9" s="1"/>
  <c r="J116" i="9" s="1"/>
  <c r="J80" i="9"/>
  <c r="H103" i="8"/>
  <c r="E47" i="9"/>
  <c r="E50" i="9" s="1"/>
  <c r="E52" i="9" s="1"/>
  <c r="E108" i="8"/>
  <c r="AH116" i="9"/>
  <c r="AH93" i="9"/>
  <c r="AI94" i="9" s="1"/>
  <c r="AI16" i="9" s="1"/>
  <c r="AL89" i="9"/>
  <c r="AL91" i="9" s="1"/>
  <c r="AL80" i="9"/>
  <c r="AD80" i="9"/>
  <c r="AD89" i="9"/>
  <c r="AD91" i="9" s="1"/>
  <c r="AD92" i="9" s="1"/>
  <c r="AD116" i="9" s="1"/>
  <c r="AF103" i="8"/>
  <c r="AH108" i="8"/>
  <c r="AH47" i="9"/>
  <c r="AH50" i="9" s="1"/>
  <c r="AH52" i="9" s="1"/>
  <c r="AC80" i="9"/>
  <c r="AC89" i="9"/>
  <c r="AC91" i="9" s="1"/>
  <c r="Q92" i="8"/>
  <c r="E17" i="8"/>
  <c r="AB80" i="9"/>
  <c r="AB89" i="9"/>
  <c r="AB91" i="9" s="1"/>
  <c r="AF102" i="9"/>
  <c r="AE101" i="9"/>
  <c r="N107" i="9"/>
  <c r="O106" i="9"/>
  <c r="O107" i="9" s="1"/>
  <c r="E92" i="8"/>
  <c r="U92" i="8"/>
  <c r="AL103" i="8"/>
  <c r="AD92" i="8"/>
  <c r="F92" i="8"/>
  <c r="AK107" i="9"/>
  <c r="AK103" i="8" s="1"/>
  <c r="AM106" i="9"/>
  <c r="M47" i="9"/>
  <c r="M50" i="9" s="1"/>
  <c r="M52" i="9" s="1"/>
  <c r="M108" i="8"/>
  <c r="X89" i="9"/>
  <c r="X91" i="9" s="1"/>
  <c r="X80" i="9"/>
  <c r="AF89" i="9"/>
  <c r="AF91" i="9" s="1"/>
  <c r="AF80" i="9"/>
  <c r="AL102" i="9"/>
  <c r="AK101" i="9"/>
  <c r="AK102" i="9" s="1"/>
  <c r="J108" i="8"/>
  <c r="J47" i="9"/>
  <c r="J50" i="9" s="1"/>
  <c r="J52" i="9" s="1"/>
  <c r="AM47" i="9"/>
  <c r="AM50" i="9" s="1"/>
  <c r="AM52" i="9" s="1"/>
  <c r="S57" i="1"/>
  <c r="AA57" i="1"/>
  <c r="I57" i="1"/>
  <c r="E36" i="2"/>
  <c r="U106" i="9"/>
  <c r="F18" i="2"/>
  <c r="N57" i="1"/>
  <c r="N71" i="1" s="1"/>
  <c r="S101" i="9"/>
  <c r="W92" i="8"/>
  <c r="D18" i="2"/>
  <c r="AH57" i="1"/>
  <c r="AG57" i="1"/>
  <c r="F89" i="9"/>
  <c r="F91" i="9" s="1"/>
  <c r="AL57" i="1"/>
  <c r="J101" i="9"/>
  <c r="AB100" i="9"/>
  <c r="AB101" i="9" s="1"/>
  <c r="AM108" i="8"/>
  <c r="E18" i="2"/>
  <c r="AF17" i="9"/>
  <c r="K28" i="1"/>
  <c r="K115" i="9"/>
  <c r="W57" i="1"/>
  <c r="F36" i="2"/>
  <c r="AE93" i="9"/>
  <c r="N80" i="9"/>
  <c r="N89" i="9"/>
  <c r="N91" i="9" s="1"/>
  <c r="AG106" i="9"/>
  <c r="AE107" i="9"/>
  <c r="AG108" i="8"/>
  <c r="AG47" i="9"/>
  <c r="AG50" i="9" s="1"/>
  <c r="AG52" i="9" s="1"/>
  <c r="F10" i="2"/>
  <c r="F173" i="2" s="1"/>
  <c r="V80" i="9"/>
  <c r="Y101" i="9"/>
  <c r="K47" i="9"/>
  <c r="K50" i="9" s="1"/>
  <c r="K52" i="9" s="1"/>
  <c r="K108" i="8"/>
  <c r="AJ89" i="9"/>
  <c r="AJ91" i="9" s="1"/>
  <c r="AA80" i="9"/>
  <c r="D107" i="9"/>
  <c r="F106" i="9"/>
  <c r="AG92" i="8"/>
  <c r="AJ80" i="9"/>
  <c r="AK80" i="9"/>
  <c r="G101" i="9"/>
  <c r="R92" i="8"/>
  <c r="I89" i="9"/>
  <c r="I91" i="9" s="1"/>
  <c r="I80" i="9"/>
  <c r="AA92" i="8"/>
  <c r="S108" i="8"/>
  <c r="S47" i="9"/>
  <c r="S50" i="9" s="1"/>
  <c r="S52" i="9" s="1"/>
  <c r="Y80" i="9"/>
  <c r="P80" i="9"/>
  <c r="H115" i="9"/>
  <c r="I92" i="8"/>
  <c r="G103" i="8"/>
  <c r="T92" i="8"/>
  <c r="AA106" i="9"/>
  <c r="Y107" i="9"/>
  <c r="K29" i="1"/>
  <c r="D47" i="9"/>
  <c r="D50" i="9" s="1"/>
  <c r="AC47" i="9"/>
  <c r="AC50" i="9" s="1"/>
  <c r="AC52" i="9" s="1"/>
  <c r="AC108" i="8"/>
  <c r="T80" i="9"/>
  <c r="G80" i="9"/>
  <c r="Z103" i="8"/>
  <c r="AH103" i="8"/>
  <c r="O108" i="8"/>
  <c r="O47" i="9"/>
  <c r="O50" i="9" s="1"/>
  <c r="O52" i="9" s="1"/>
  <c r="AA47" i="9"/>
  <c r="AA50" i="9" s="1"/>
  <c r="AA52" i="9" s="1"/>
  <c r="K92" i="8"/>
  <c r="S103" i="8"/>
  <c r="S89" i="9"/>
  <c r="S91" i="9" s="1"/>
  <c r="S80" i="9"/>
  <c r="K89" i="9"/>
  <c r="K91" i="9" s="1"/>
  <c r="E80" i="9"/>
  <c r="I106" i="9"/>
  <c r="I107" i="9" s="1"/>
  <c r="AJ92" i="8"/>
  <c r="AC102" i="9"/>
  <c r="X47" i="9"/>
  <c r="X50" i="9" s="1"/>
  <c r="X52" i="9" s="1"/>
  <c r="X108" i="8"/>
  <c r="D80" i="9"/>
  <c r="D10" i="2"/>
  <c r="D173" i="2" s="1"/>
  <c r="J103" i="8"/>
  <c r="G47" i="9"/>
  <c r="G50" i="9" s="1"/>
  <c r="G52" i="9" s="1"/>
  <c r="G108" i="8"/>
  <c r="I108" i="8"/>
  <c r="I47" i="9"/>
  <c r="I50" i="9" s="1"/>
  <c r="I52" i="9" s="1"/>
  <c r="U108" i="8"/>
  <c r="U47" i="9"/>
  <c r="U50" i="9" s="1"/>
  <c r="U52" i="9" s="1"/>
  <c r="AH101" i="9"/>
  <c r="AI102" i="9"/>
  <c r="F20" i="9"/>
  <c r="E20" i="9"/>
  <c r="D20" i="9"/>
  <c r="S71" i="1" l="1"/>
  <c r="F81" i="9"/>
  <c r="G82" i="9"/>
  <c r="T81" i="9"/>
  <c r="U82" i="9"/>
  <c r="AF86" i="9"/>
  <c r="AF87" i="8" s="1"/>
  <c r="AE81" i="9"/>
  <c r="AE83" i="9" s="1"/>
  <c r="AE84" i="9" s="1"/>
  <c r="AE85" i="9" s="1"/>
  <c r="AE13" i="9" s="1"/>
  <c r="AF82" i="9"/>
  <c r="AI81" i="9"/>
  <c r="AI83" i="9" s="1"/>
  <c r="AJ82" i="9"/>
  <c r="J82" i="9"/>
  <c r="I81" i="9"/>
  <c r="I86" i="9" s="1"/>
  <c r="I87" i="8" s="1"/>
  <c r="AA82" i="9"/>
  <c r="Z81" i="9"/>
  <c r="Z86" i="9" s="1"/>
  <c r="Z87" i="8" s="1"/>
  <c r="AI86" i="9"/>
  <c r="AI87" i="8" s="1"/>
  <c r="AH81" i="9"/>
  <c r="AH86" i="9" s="1"/>
  <c r="AH87" i="8" s="1"/>
  <c r="AI82" i="9"/>
  <c r="P81" i="9"/>
  <c r="P86" i="9" s="1"/>
  <c r="P87" i="8" s="1"/>
  <c r="Q82" i="9"/>
  <c r="AF81" i="9"/>
  <c r="AG82" i="9"/>
  <c r="AG86" i="9" s="1"/>
  <c r="AG87" i="8" s="1"/>
  <c r="AL82" i="9"/>
  <c r="AL86" i="9" s="1"/>
  <c r="AL87" i="8" s="1"/>
  <c r="AK81" i="9"/>
  <c r="AK86" i="9" s="1"/>
  <c r="AK87" i="8" s="1"/>
  <c r="D136" i="9"/>
  <c r="R82" i="9"/>
  <c r="Q81" i="9"/>
  <c r="AC81" i="9"/>
  <c r="AD82" i="9"/>
  <c r="E81" i="9"/>
  <c r="E86" i="9" s="1"/>
  <c r="E87" i="8" s="1"/>
  <c r="F82" i="9"/>
  <c r="F86" i="9" s="1"/>
  <c r="F87" i="8" s="1"/>
  <c r="D81" i="9"/>
  <c r="D86" i="9" s="1"/>
  <c r="D87" i="8" s="1"/>
  <c r="D88" i="8" s="1"/>
  <c r="D25" i="8" s="1"/>
  <c r="E82" i="9"/>
  <c r="T82" i="9"/>
  <c r="S81" i="9"/>
  <c r="S83" i="9" s="1"/>
  <c r="V81" i="9"/>
  <c r="V86" i="9" s="1"/>
  <c r="V87" i="8" s="1"/>
  <c r="W82" i="9"/>
  <c r="W86" i="9" s="1"/>
  <c r="W87" i="8" s="1"/>
  <c r="AE82" i="9"/>
  <c r="AD81" i="9"/>
  <c r="AD86" i="9" s="1"/>
  <c r="AD87" i="8" s="1"/>
  <c r="J81" i="9"/>
  <c r="J86" i="9" s="1"/>
  <c r="J87" i="8" s="1"/>
  <c r="K82" i="9"/>
  <c r="AH82" i="9"/>
  <c r="AG81" i="9"/>
  <c r="AB82" i="9"/>
  <c r="AA81" i="9"/>
  <c r="AA86" i="9" s="1"/>
  <c r="AA87" i="8" s="1"/>
  <c r="U81" i="9"/>
  <c r="U86" i="9" s="1"/>
  <c r="U87" i="8" s="1"/>
  <c r="V82" i="9"/>
  <c r="N82" i="9"/>
  <c r="N86" i="9" s="1"/>
  <c r="N87" i="8" s="1"/>
  <c r="M81" i="9"/>
  <c r="M86" i="9" s="1"/>
  <c r="M87" i="8" s="1"/>
  <c r="X82" i="9"/>
  <c r="W81" i="9"/>
  <c r="Z82" i="9"/>
  <c r="Y81" i="9"/>
  <c r="AJ81" i="9"/>
  <c r="AJ86" i="9" s="1"/>
  <c r="AJ87" i="8" s="1"/>
  <c r="AK82" i="9"/>
  <c r="O82" i="9"/>
  <c r="N81" i="9"/>
  <c r="X81" i="9"/>
  <c r="Y82" i="9"/>
  <c r="AB81" i="9"/>
  <c r="AC82" i="9"/>
  <c r="G81" i="9"/>
  <c r="G86" i="9" s="1"/>
  <c r="G87" i="8" s="1"/>
  <c r="H82" i="9"/>
  <c r="AL81" i="9"/>
  <c r="AM82" i="9"/>
  <c r="S82" i="9"/>
  <c r="R81" i="9"/>
  <c r="AF83" i="9"/>
  <c r="AF84" i="9" s="1"/>
  <c r="AF85" i="9" s="1"/>
  <c r="AF13" i="9" s="1"/>
  <c r="M83" i="9"/>
  <c r="M84" i="9" s="1"/>
  <c r="M85" i="9" s="1"/>
  <c r="M13" i="9" s="1"/>
  <c r="Y86" i="9"/>
  <c r="Y87" i="8" s="1"/>
  <c r="I83" i="9"/>
  <c r="X86" i="9"/>
  <c r="X87" i="8" s="1"/>
  <c r="R86" i="9"/>
  <c r="R87" i="8" s="1"/>
  <c r="P83" i="9"/>
  <c r="Q86" i="9"/>
  <c r="Q87" i="8" s="1"/>
  <c r="AB86" i="9"/>
  <c r="AB87" i="8" s="1"/>
  <c r="AL83" i="9"/>
  <c r="AM86" i="9"/>
  <c r="AM87" i="8" s="1"/>
  <c r="T86" i="9"/>
  <c r="T87" i="8" s="1"/>
  <c r="L83" i="9"/>
  <c r="L84" i="9" s="1"/>
  <c r="L85" i="9" s="1"/>
  <c r="L13" i="9" s="1"/>
  <c r="AC86" i="9"/>
  <c r="AC87" i="8" s="1"/>
  <c r="AC71" i="1"/>
  <c r="AI71" i="1"/>
  <c r="AH71" i="1"/>
  <c r="I71" i="1"/>
  <c r="AA71" i="1"/>
  <c r="AM71" i="1"/>
  <c r="P71" i="1"/>
  <c r="AL71" i="1"/>
  <c r="W71" i="1"/>
  <c r="AG71" i="1"/>
  <c r="AD109" i="9"/>
  <c r="AD71" i="1"/>
  <c r="AB109" i="9"/>
  <c r="AB111" i="9" s="1"/>
  <c r="AB18" i="9" s="1"/>
  <c r="AB71" i="1"/>
  <c r="AJ109" i="9"/>
  <c r="AJ111" i="9" s="1"/>
  <c r="AJ18" i="9" s="1"/>
  <c r="AJ71" i="1"/>
  <c r="AK109" i="9"/>
  <c r="AK111" i="9" s="1"/>
  <c r="AK18" i="9" s="1"/>
  <c r="AK71" i="1"/>
  <c r="AE109" i="9"/>
  <c r="AE111" i="9" s="1"/>
  <c r="AE18" i="9" s="1"/>
  <c r="AE71" i="1"/>
  <c r="AF109" i="9"/>
  <c r="AF111" i="9" s="1"/>
  <c r="AF18" i="9" s="1"/>
  <c r="AF71" i="1"/>
  <c r="T109" i="9"/>
  <c r="T111" i="9" s="1"/>
  <c r="T18" i="9" s="1"/>
  <c r="T71" i="1"/>
  <c r="R109" i="9"/>
  <c r="R71" i="1"/>
  <c r="Z109" i="9"/>
  <c r="Z111" i="9" s="1"/>
  <c r="Z18" i="9" s="1"/>
  <c r="Z71" i="1"/>
  <c r="U109" i="9"/>
  <c r="U111" i="9" s="1"/>
  <c r="U18" i="9" s="1"/>
  <c r="U71" i="1"/>
  <c r="Q59" i="1"/>
  <c r="Q62" i="1" s="1"/>
  <c r="Q65" i="1" s="1"/>
  <c r="Q119" i="1" s="1"/>
  <c r="Q122" i="1" s="1"/>
  <c r="Q71" i="1"/>
  <c r="X109" i="9"/>
  <c r="X111" i="9" s="1"/>
  <c r="X18" i="9" s="1"/>
  <c r="X71" i="1"/>
  <c r="Y109" i="9"/>
  <c r="Y111" i="9" s="1"/>
  <c r="Y18" i="9" s="1"/>
  <c r="Y71" i="1"/>
  <c r="V109" i="9"/>
  <c r="V111" i="9" s="1"/>
  <c r="V18" i="9" s="1"/>
  <c r="V71" i="1"/>
  <c r="D109" i="9"/>
  <c r="D111" i="9" s="1"/>
  <c r="D18" i="9" s="1"/>
  <c r="D22" i="9" s="1"/>
  <c r="O109" i="9"/>
  <c r="O111" i="9" s="1"/>
  <c r="O18" i="9" s="1"/>
  <c r="O71" i="1"/>
  <c r="H109" i="9"/>
  <c r="H111" i="9" s="1"/>
  <c r="H18" i="9" s="1"/>
  <c r="H71" i="1"/>
  <c r="L109" i="9"/>
  <c r="L111" i="9" s="1"/>
  <c r="L18" i="9" s="1"/>
  <c r="L71" i="1"/>
  <c r="K109" i="9"/>
  <c r="K111" i="9" s="1"/>
  <c r="K18" i="9" s="1"/>
  <c r="K71" i="1"/>
  <c r="E109" i="9"/>
  <c r="E111" i="9" s="1"/>
  <c r="E18" i="9" s="1"/>
  <c r="E71" i="1"/>
  <c r="F109" i="9"/>
  <c r="F111" i="9" s="1"/>
  <c r="F18" i="9" s="1"/>
  <c r="F71" i="1"/>
  <c r="M109" i="9"/>
  <c r="M111" i="9" s="1"/>
  <c r="M18" i="9" s="1"/>
  <c r="M71" i="1"/>
  <c r="G109" i="9"/>
  <c r="G111" i="9" s="1"/>
  <c r="G18" i="9" s="1"/>
  <c r="G71" i="1"/>
  <c r="J109" i="9"/>
  <c r="J111" i="9" s="1"/>
  <c r="J18" i="9" s="1"/>
  <c r="J71" i="1"/>
  <c r="AD106" i="9"/>
  <c r="AD107" i="9" s="1"/>
  <c r="R106" i="9"/>
  <c r="R107" i="9" s="1"/>
  <c r="AE115" i="9"/>
  <c r="AE118" i="9" s="1"/>
  <c r="AE115" i="8" s="1"/>
  <c r="D115" i="9"/>
  <c r="D83" i="9"/>
  <c r="R115" i="9"/>
  <c r="R83" i="9"/>
  <c r="R84" i="9" s="1"/>
  <c r="R85" i="9" s="1"/>
  <c r="R13" i="9" s="1"/>
  <c r="E115" i="9"/>
  <c r="AH115" i="9"/>
  <c r="AH118" i="9" s="1"/>
  <c r="AH115" i="8" s="1"/>
  <c r="F115" i="9"/>
  <c r="R30" i="9"/>
  <c r="R31" i="9" s="1"/>
  <c r="R36" i="9" s="1"/>
  <c r="D30" i="2"/>
  <c r="L89" i="9"/>
  <c r="L91" i="9" s="1"/>
  <c r="L92" i="9" s="1"/>
  <c r="L116" i="9" s="1"/>
  <c r="AJ30" i="9"/>
  <c r="AJ31" i="9" s="1"/>
  <c r="AJ36" i="9" s="1"/>
  <c r="Y116" i="8"/>
  <c r="L30" i="9"/>
  <c r="L31" i="9" s="1"/>
  <c r="L36" i="9" s="1"/>
  <c r="AG30" i="9"/>
  <c r="AG31" i="9" s="1"/>
  <c r="AG36" i="9" s="1"/>
  <c r="X30" i="9"/>
  <c r="X31" i="9" s="1"/>
  <c r="X36" i="9" s="1"/>
  <c r="AH116" i="8"/>
  <c r="F121" i="9"/>
  <c r="F122" i="9" s="1"/>
  <c r="U30" i="9"/>
  <c r="U31" i="9" s="1"/>
  <c r="U36" i="9" s="1"/>
  <c r="AD30" i="9"/>
  <c r="AD31" i="9" s="1"/>
  <c r="AD36" i="9" s="1"/>
  <c r="AM30" i="9"/>
  <c r="AM31" i="9" s="1"/>
  <c r="AM36" i="9" s="1"/>
  <c r="AA116" i="8"/>
  <c r="AF47" i="9"/>
  <c r="AF50" i="9" s="1"/>
  <c r="AF52" i="9" s="1"/>
  <c r="AA30" i="9"/>
  <c r="AA31" i="9" s="1"/>
  <c r="AA36" i="9" s="1"/>
  <c r="E127" i="8"/>
  <c r="F125" i="8" s="1"/>
  <c r="F127" i="8" s="1"/>
  <c r="U116" i="8"/>
  <c r="AI47" i="9"/>
  <c r="AI50" i="9" s="1"/>
  <c r="AI52" i="9" s="1"/>
  <c r="D48" i="8"/>
  <c r="O30" i="9"/>
  <c r="O31" i="9" s="1"/>
  <c r="O36" i="9" s="1"/>
  <c r="R116" i="8"/>
  <c r="AJ116" i="8"/>
  <c r="E86" i="8"/>
  <c r="AM116" i="8"/>
  <c r="L116" i="8"/>
  <c r="I30" i="9"/>
  <c r="I31" i="9" s="1"/>
  <c r="I36" i="9" s="1"/>
  <c r="Y120" i="1"/>
  <c r="AB108" i="8"/>
  <c r="Q115" i="9"/>
  <c r="AH120" i="1"/>
  <c r="D120" i="1"/>
  <c r="F120" i="1"/>
  <c r="AL47" i="9"/>
  <c r="AL50" i="9" s="1"/>
  <c r="AL52" i="9" s="1"/>
  <c r="T47" i="9"/>
  <c r="T50" i="9" s="1"/>
  <c r="T52" i="9" s="1"/>
  <c r="AG120" i="1"/>
  <c r="AI89" i="9"/>
  <c r="AI91" i="9" s="1"/>
  <c r="AI92" i="9" s="1"/>
  <c r="AI116" i="9" s="1"/>
  <c r="AB47" i="9"/>
  <c r="AB50" i="9" s="1"/>
  <c r="AB52" i="9" s="1"/>
  <c r="T108" i="8"/>
  <c r="Q47" i="9"/>
  <c r="Q50" i="9" s="1"/>
  <c r="Q52" i="9" s="1"/>
  <c r="Q108" i="8"/>
  <c r="O59" i="1"/>
  <c r="O62" i="1" s="1"/>
  <c r="O65" i="1" s="1"/>
  <c r="R108" i="8"/>
  <c r="D135" i="9"/>
  <c r="D137" i="9" s="1"/>
  <c r="D34" i="9" s="1"/>
  <c r="D36" i="9" s="1"/>
  <c r="P47" i="9"/>
  <c r="P50" i="9" s="1"/>
  <c r="P52" i="9" s="1"/>
  <c r="E149" i="2"/>
  <c r="F149" i="2" s="1"/>
  <c r="Z47" i="9"/>
  <c r="Z50" i="9" s="1"/>
  <c r="Z52" i="9" s="1"/>
  <c r="Z108" i="8"/>
  <c r="D104" i="1"/>
  <c r="D18" i="8" s="1"/>
  <c r="D21" i="8" s="1"/>
  <c r="AA75" i="8"/>
  <c r="AC109" i="9"/>
  <c r="AC111" i="9" s="1"/>
  <c r="AC18" i="9" s="1"/>
  <c r="D52" i="9"/>
  <c r="D48" i="2" s="1"/>
  <c r="H89" i="9"/>
  <c r="H91" i="9" s="1"/>
  <c r="N103" i="8"/>
  <c r="L103" i="8"/>
  <c r="AG93" i="9"/>
  <c r="AH94" i="9" s="1"/>
  <c r="H59" i="1"/>
  <c r="H62" i="1" s="1"/>
  <c r="H65" i="1" s="1"/>
  <c r="H119" i="1" s="1"/>
  <c r="H122" i="1" s="1"/>
  <c r="Q109" i="9"/>
  <c r="Q111" i="9" s="1"/>
  <c r="Q18" i="9" s="1"/>
  <c r="AE47" i="9"/>
  <c r="AE50" i="9" s="1"/>
  <c r="AE52" i="9" s="1"/>
  <c r="L59" i="1"/>
  <c r="L62" i="1" s="1"/>
  <c r="L65" i="1" s="1"/>
  <c r="L119" i="1" s="1"/>
  <c r="M120" i="1"/>
  <c r="T120" i="1"/>
  <c r="O120" i="1"/>
  <c r="AL120" i="1"/>
  <c r="L120" i="1"/>
  <c r="D33" i="2"/>
  <c r="W120" i="1"/>
  <c r="G120" i="1"/>
  <c r="K120" i="1"/>
  <c r="P120" i="1"/>
  <c r="AI120" i="1"/>
  <c r="AM120" i="1"/>
  <c r="D92" i="8"/>
  <c r="D93" i="8" s="1"/>
  <c r="D26" i="8" s="1"/>
  <c r="D42" i="8"/>
  <c r="D43" i="8" s="1"/>
  <c r="Z115" i="9"/>
  <c r="Q93" i="9"/>
  <c r="R94" i="9" s="1"/>
  <c r="R16" i="9" s="1"/>
  <c r="E24" i="8"/>
  <c r="F81" i="8"/>
  <c r="F83" i="8" s="1"/>
  <c r="AG116" i="8"/>
  <c r="AB59" i="1"/>
  <c r="AB62" i="1" s="1"/>
  <c r="AB65" i="1" s="1"/>
  <c r="AB119" i="1" s="1"/>
  <c r="AB122" i="1" s="1"/>
  <c r="AK47" i="9"/>
  <c r="AK50" i="9" s="1"/>
  <c r="AK52" i="9" s="1"/>
  <c r="AK108" i="8"/>
  <c r="AF92" i="8"/>
  <c r="F130" i="8"/>
  <c r="F132" i="8" s="1"/>
  <c r="F48" i="8" s="1"/>
  <c r="E30" i="2"/>
  <c r="AG59" i="1"/>
  <c r="AG62" i="1" s="1"/>
  <c r="AG65" i="1" s="1"/>
  <c r="AG119" i="1" s="1"/>
  <c r="AE59" i="1"/>
  <c r="AE62" i="1" s="1"/>
  <c r="AE65" i="1" s="1"/>
  <c r="AE119" i="1" s="1"/>
  <c r="AE122" i="1" s="1"/>
  <c r="F59" i="1"/>
  <c r="F62" i="1" s="1"/>
  <c r="F65" i="1" s="1"/>
  <c r="F119" i="1" s="1"/>
  <c r="Z89" i="9"/>
  <c r="Z91" i="9" s="1"/>
  <c r="Z92" i="9" s="1"/>
  <c r="Z116" i="9" s="1"/>
  <c r="U93" i="9"/>
  <c r="V94" i="9" s="1"/>
  <c r="V16" i="9" s="1"/>
  <c r="AH59" i="1"/>
  <c r="AH62" i="1" s="1"/>
  <c r="AH65" i="1" s="1"/>
  <c r="AH119" i="1" s="1"/>
  <c r="E109" i="8"/>
  <c r="E111" i="8" s="1"/>
  <c r="E41" i="8" s="1"/>
  <c r="AI109" i="9"/>
  <c r="AI111" i="9" s="1"/>
  <c r="AI18" i="9" s="1"/>
  <c r="AI22" i="9" s="1"/>
  <c r="K103" i="8"/>
  <c r="E29" i="2"/>
  <c r="R89" i="9"/>
  <c r="R91" i="9" s="1"/>
  <c r="R92" i="9" s="1"/>
  <c r="R116" i="9" s="1"/>
  <c r="P109" i="9"/>
  <c r="P111" i="9" s="1"/>
  <c r="P18" i="9" s="1"/>
  <c r="K27" i="1"/>
  <c r="D29" i="2"/>
  <c r="AG115" i="9"/>
  <c r="AM92" i="9"/>
  <c r="AM116" i="9" s="1"/>
  <c r="AD47" i="9"/>
  <c r="AD50" i="9" s="1"/>
  <c r="AD52" i="9" s="1"/>
  <c r="AD108" i="8"/>
  <c r="AM59" i="1"/>
  <c r="AM62" i="1" s="1"/>
  <c r="AM65" i="1" s="1"/>
  <c r="AM119" i="1" s="1"/>
  <c r="R59" i="1"/>
  <c r="R62" i="1" s="1"/>
  <c r="R65" i="1" s="1"/>
  <c r="R119" i="1" s="1"/>
  <c r="R122" i="1" s="1"/>
  <c r="M29" i="1"/>
  <c r="M27" i="1" s="1"/>
  <c r="M115" i="9"/>
  <c r="M92" i="9"/>
  <c r="M116" i="9" s="1"/>
  <c r="W89" i="9"/>
  <c r="W91" i="9" s="1"/>
  <c r="AM115" i="9"/>
  <c r="Y47" i="9"/>
  <c r="Y50" i="9" s="1"/>
  <c r="Y52" i="9" s="1"/>
  <c r="Y108" i="8"/>
  <c r="W115" i="9"/>
  <c r="L29" i="1"/>
  <c r="L27" i="1" s="1"/>
  <c r="AK120" i="1"/>
  <c r="N120" i="1"/>
  <c r="F33" i="2"/>
  <c r="V120" i="1"/>
  <c r="U120" i="1"/>
  <c r="AJ120" i="1"/>
  <c r="X92" i="9"/>
  <c r="X116" i="9" s="1"/>
  <c r="AJ103" i="8"/>
  <c r="N59" i="1"/>
  <c r="N62" i="1" s="1"/>
  <c r="N65" i="1" s="1"/>
  <c r="J115" i="9"/>
  <c r="J118" i="9" s="1"/>
  <c r="AI103" i="8"/>
  <c r="AC92" i="9"/>
  <c r="AC116" i="9" s="1"/>
  <c r="X103" i="8"/>
  <c r="AK92" i="8"/>
  <c r="AB92" i="9"/>
  <c r="AB116" i="9" s="1"/>
  <c r="AC115" i="9"/>
  <c r="AL92" i="8"/>
  <c r="AM111" i="9"/>
  <c r="AM18" i="9" s="1"/>
  <c r="AM107" i="9"/>
  <c r="O103" i="8"/>
  <c r="AB115" i="9"/>
  <c r="AD115" i="9"/>
  <c r="S102" i="9"/>
  <c r="I109" i="9"/>
  <c r="I111" i="9" s="1"/>
  <c r="I18" i="9" s="1"/>
  <c r="F17" i="8"/>
  <c r="E33" i="2"/>
  <c r="AL115" i="9"/>
  <c r="N109" i="9"/>
  <c r="N111" i="9" s="1"/>
  <c r="N18" i="9" s="1"/>
  <c r="AA109" i="9"/>
  <c r="AA111" i="9" s="1"/>
  <c r="AA18" i="9" s="1"/>
  <c r="AF115" i="9"/>
  <c r="AL92" i="9"/>
  <c r="AL116" i="9" s="1"/>
  <c r="F92" i="9"/>
  <c r="F116" i="9" s="1"/>
  <c r="AF92" i="9"/>
  <c r="AF116" i="9" s="1"/>
  <c r="U115" i="9"/>
  <c r="W109" i="9"/>
  <c r="W111" i="9" s="1"/>
  <c r="W18" i="9" s="1"/>
  <c r="J102" i="9"/>
  <c r="AG109" i="9"/>
  <c r="AG111" i="9" s="1"/>
  <c r="AG18" i="9" s="1"/>
  <c r="F30" i="2"/>
  <c r="AI115" i="9"/>
  <c r="AF120" i="1"/>
  <c r="F29" i="2"/>
  <c r="AD93" i="9"/>
  <c r="AE94" i="9" s="1"/>
  <c r="AE16" i="9" s="1"/>
  <c r="AH109" i="9"/>
  <c r="AH111" i="9" s="1"/>
  <c r="AH18" i="9" s="1"/>
  <c r="U107" i="9"/>
  <c r="S109" i="9"/>
  <c r="S111" i="9" s="1"/>
  <c r="S18" i="9" s="1"/>
  <c r="X115" i="9"/>
  <c r="AE102" i="9"/>
  <c r="AL109" i="9"/>
  <c r="AL111" i="9" s="1"/>
  <c r="AL18" i="9" s="1"/>
  <c r="AF94" i="9"/>
  <c r="AI92" i="8"/>
  <c r="G89" i="9"/>
  <c r="G91" i="9" s="1"/>
  <c r="M92" i="8"/>
  <c r="T89" i="9"/>
  <c r="T91" i="9" s="1"/>
  <c r="Y103" i="8"/>
  <c r="Y89" i="9"/>
  <c r="Y91" i="9" s="1"/>
  <c r="F107" i="9"/>
  <c r="AE103" i="8"/>
  <c r="O92" i="9"/>
  <c r="O116" i="9" s="1"/>
  <c r="E89" i="9"/>
  <c r="E91" i="9" s="1"/>
  <c r="K92" i="9"/>
  <c r="K116" i="9" s="1"/>
  <c r="K118" i="9" s="1"/>
  <c r="T115" i="9"/>
  <c r="AA107" i="9"/>
  <c r="Y115" i="9"/>
  <c r="D103" i="8"/>
  <c r="D104" i="8" s="1"/>
  <c r="Y102" i="9"/>
  <c r="AG107" i="9"/>
  <c r="AH102" i="9"/>
  <c r="G102" i="9"/>
  <c r="AA115" i="9"/>
  <c r="F12" i="2"/>
  <c r="F14" i="2" s="1"/>
  <c r="AB102" i="9"/>
  <c r="AK89" i="9"/>
  <c r="AK91" i="9" s="1"/>
  <c r="AI59" i="1"/>
  <c r="AI62" i="1" s="1"/>
  <c r="AI65" i="1" s="1"/>
  <c r="D89" i="9"/>
  <c r="D91" i="9" s="1"/>
  <c r="D12" i="2"/>
  <c r="I92" i="9"/>
  <c r="I116" i="9" s="1"/>
  <c r="AK115" i="9"/>
  <c r="AJ92" i="9"/>
  <c r="AJ116" i="9" s="1"/>
  <c r="V89" i="9"/>
  <c r="V91" i="9" s="1"/>
  <c r="V92" i="8"/>
  <c r="P89" i="9"/>
  <c r="P91" i="9" s="1"/>
  <c r="E12" i="2"/>
  <c r="P115" i="9"/>
  <c r="AA89" i="9"/>
  <c r="AA91" i="9" s="1"/>
  <c r="AC92" i="8"/>
  <c r="AJ115" i="9"/>
  <c r="V115" i="9"/>
  <c r="N92" i="9"/>
  <c r="N116" i="9" s="1"/>
  <c r="G115" i="9"/>
  <c r="S92" i="9"/>
  <c r="S116" i="9" s="1"/>
  <c r="N115" i="9"/>
  <c r="J93" i="9"/>
  <c r="AB103" i="8"/>
  <c r="S115" i="9"/>
  <c r="I103" i="8"/>
  <c r="I115" i="9"/>
  <c r="E83" i="9" l="1"/>
  <c r="F136" i="9"/>
  <c r="D98" i="8"/>
  <c r="E88" i="8"/>
  <c r="E25" i="8" s="1"/>
  <c r="AE86" i="9"/>
  <c r="AE87" i="8" s="1"/>
  <c r="F83" i="9"/>
  <c r="AD83" i="9"/>
  <c r="AD84" i="9" s="1"/>
  <c r="AD85" i="9" s="1"/>
  <c r="AD13" i="9" s="1"/>
  <c r="S86" i="9"/>
  <c r="S87" i="8" s="1"/>
  <c r="AB83" i="9"/>
  <c r="AB84" i="9" s="1"/>
  <c r="AB85" i="9" s="1"/>
  <c r="AB13" i="9" s="1"/>
  <c r="AH83" i="9"/>
  <c r="AH84" i="9" s="1"/>
  <c r="AH85" i="9" s="1"/>
  <c r="AH13" i="9" s="1"/>
  <c r="Q83" i="9"/>
  <c r="Q84" i="9" s="1"/>
  <c r="AJ83" i="9"/>
  <c r="AJ84" i="9" s="1"/>
  <c r="AJ85" i="9" s="1"/>
  <c r="AJ13" i="9" s="1"/>
  <c r="W83" i="9"/>
  <c r="W84" i="9" s="1"/>
  <c r="W85" i="9" s="1"/>
  <c r="W13" i="9" s="1"/>
  <c r="U83" i="9"/>
  <c r="U84" i="9" s="1"/>
  <c r="U85" i="9" s="1"/>
  <c r="U13" i="9" s="1"/>
  <c r="G83" i="9"/>
  <c r="G84" i="9" s="1"/>
  <c r="G85" i="9" s="1"/>
  <c r="G13" i="9" s="1"/>
  <c r="Y83" i="9"/>
  <c r="Y84" i="9" s="1"/>
  <c r="Y85" i="9" s="1"/>
  <c r="Y13" i="9" s="1"/>
  <c r="V83" i="9"/>
  <c r="V84" i="9" s="1"/>
  <c r="V85" i="9" s="1"/>
  <c r="V13" i="9" s="1"/>
  <c r="Z83" i="9"/>
  <c r="Z84" i="9" s="1"/>
  <c r="Z85" i="9" s="1"/>
  <c r="Z13" i="9" s="1"/>
  <c r="H86" i="9"/>
  <c r="H87" i="8" s="1"/>
  <c r="H83" i="9"/>
  <c r="H84" i="9" s="1"/>
  <c r="H85" i="9" s="1"/>
  <c r="H13" i="9" s="1"/>
  <c r="T83" i="9"/>
  <c r="T84" i="9" s="1"/>
  <c r="T85" i="9" s="1"/>
  <c r="T13" i="9" s="1"/>
  <c r="AC83" i="9"/>
  <c r="AC84" i="9" s="1"/>
  <c r="AC85" i="9" s="1"/>
  <c r="AC13" i="9" s="1"/>
  <c r="K86" i="9"/>
  <c r="K87" i="8" s="1"/>
  <c r="K83" i="9"/>
  <c r="K84" i="9" s="1"/>
  <c r="K85" i="9" s="1"/>
  <c r="K13" i="9" s="1"/>
  <c r="J83" i="9"/>
  <c r="J84" i="9" s="1"/>
  <c r="J85" i="9" s="1"/>
  <c r="J13" i="9" s="1"/>
  <c r="O86" i="9"/>
  <c r="O87" i="8" s="1"/>
  <c r="O83" i="9"/>
  <c r="O84" i="9" s="1"/>
  <c r="O85" i="9" s="1"/>
  <c r="O13" i="9" s="1"/>
  <c r="AM83" i="9"/>
  <c r="AM84" i="9" s="1"/>
  <c r="AM85" i="9" s="1"/>
  <c r="AM13" i="9" s="1"/>
  <c r="N83" i="9"/>
  <c r="N84" i="9" s="1"/>
  <c r="N85" i="9" s="1"/>
  <c r="N13" i="9" s="1"/>
  <c r="AG83" i="9"/>
  <c r="AG84" i="9" s="1"/>
  <c r="AG85" i="9" s="1"/>
  <c r="AG13" i="9" s="1"/>
  <c r="AA83" i="9"/>
  <c r="AA84" i="9" s="1"/>
  <c r="AA85" i="9" s="1"/>
  <c r="AA13" i="9" s="1"/>
  <c r="X83" i="9"/>
  <c r="X84" i="9" s="1"/>
  <c r="X85" i="9" s="1"/>
  <c r="X13" i="9" s="1"/>
  <c r="AK83" i="9"/>
  <c r="AK84" i="9" s="1"/>
  <c r="AK85" i="9" s="1"/>
  <c r="AK13" i="9" s="1"/>
  <c r="R111" i="9"/>
  <c r="R18" i="9" s="1"/>
  <c r="AD111" i="9"/>
  <c r="AD18" i="9" s="1"/>
  <c r="U59" i="1"/>
  <c r="U62" i="1" s="1"/>
  <c r="U65" i="1" s="1"/>
  <c r="U119" i="1" s="1"/>
  <c r="L93" i="9"/>
  <c r="M94" i="9" s="1"/>
  <c r="E47" i="2"/>
  <c r="F47" i="2"/>
  <c r="Z118" i="9"/>
  <c r="Z115" i="8" s="1"/>
  <c r="AL118" i="9"/>
  <c r="AB118" i="9"/>
  <c r="S118" i="9"/>
  <c r="AI118" i="9"/>
  <c r="N118" i="9"/>
  <c r="AF118" i="9"/>
  <c r="AC118" i="9"/>
  <c r="Q118" i="9"/>
  <c r="M118" i="9"/>
  <c r="E42" i="8"/>
  <c r="E43" i="8" s="1"/>
  <c r="AJ117" i="9"/>
  <c r="AJ19" i="9" s="1"/>
  <c r="AG117" i="9"/>
  <c r="AG19" i="9" s="1"/>
  <c r="AD117" i="9"/>
  <c r="AD19" i="9" s="1"/>
  <c r="O117" i="9"/>
  <c r="O19" i="9" s="1"/>
  <c r="L117" i="9"/>
  <c r="F86" i="8"/>
  <c r="F88" i="8" s="1"/>
  <c r="G86" i="8" s="1"/>
  <c r="G88" i="8" s="1"/>
  <c r="AD116" i="8"/>
  <c r="X116" i="8"/>
  <c r="I116" i="8"/>
  <c r="AH122" i="1"/>
  <c r="F122" i="1"/>
  <c r="AG122" i="1"/>
  <c r="E100" i="1"/>
  <c r="E102" i="1" s="1"/>
  <c r="E104" i="1" s="1"/>
  <c r="F100" i="1" s="1"/>
  <c r="G37" i="1"/>
  <c r="J59" i="1"/>
  <c r="J62" i="1" s="1"/>
  <c r="J65" i="1" s="1"/>
  <c r="J119" i="1" s="1"/>
  <c r="J122" i="1" s="1"/>
  <c r="E48" i="2"/>
  <c r="V22" i="9"/>
  <c r="G130" i="8"/>
  <c r="G132" i="8" s="1"/>
  <c r="H130" i="8" s="1"/>
  <c r="H132" i="8" s="1"/>
  <c r="E91" i="8"/>
  <c r="E93" i="8" s="1"/>
  <c r="F91" i="8" s="1"/>
  <c r="F93" i="8" s="1"/>
  <c r="L122" i="1"/>
  <c r="M59" i="1"/>
  <c r="M62" i="1" s="1"/>
  <c r="M65" i="1" s="1"/>
  <c r="M119" i="1" s="1"/>
  <c r="M122" i="1" s="1"/>
  <c r="H92" i="9"/>
  <c r="H116" i="9" s="1"/>
  <c r="H118" i="9" s="1"/>
  <c r="AE22" i="9"/>
  <c r="AE24" i="9" s="1"/>
  <c r="AE55" i="9" s="1"/>
  <c r="AD59" i="1"/>
  <c r="AD62" i="1" s="1"/>
  <c r="AD65" i="1" s="1"/>
  <c r="AD119" i="1" s="1"/>
  <c r="AD122" i="1" s="1"/>
  <c r="F93" i="9"/>
  <c r="G94" i="9" s="1"/>
  <c r="G16" i="9" s="1"/>
  <c r="G22" i="9" s="1"/>
  <c r="R93" i="9"/>
  <c r="R95" i="9" s="1"/>
  <c r="AM75" i="8"/>
  <c r="AM122" i="1"/>
  <c r="F109" i="8"/>
  <c r="F48" i="2"/>
  <c r="Z93" i="9"/>
  <c r="AA94" i="9" s="1"/>
  <c r="AA16" i="9" s="1"/>
  <c r="F24" i="8"/>
  <c r="G81" i="8"/>
  <c r="G83" i="8" s="1"/>
  <c r="AD103" i="8"/>
  <c r="AL93" i="9"/>
  <c r="AM94" i="9" s="1"/>
  <c r="AM16" i="9" s="1"/>
  <c r="Z59" i="1"/>
  <c r="Z62" i="1" s="1"/>
  <c r="Z65" i="1" s="1"/>
  <c r="Z119" i="1" s="1"/>
  <c r="Z122" i="1" s="1"/>
  <c r="M93" i="9"/>
  <c r="N94" i="9" s="1"/>
  <c r="N16" i="9" s="1"/>
  <c r="N22" i="9" s="1"/>
  <c r="X93" i="9"/>
  <c r="Y94" i="9" s="1"/>
  <c r="Y16" i="9" s="1"/>
  <c r="Y22" i="9" s="1"/>
  <c r="AF93" i="9"/>
  <c r="AG94" i="9" s="1"/>
  <c r="AG16" i="9" s="1"/>
  <c r="AF59" i="1"/>
  <c r="AF62" i="1" s="1"/>
  <c r="AF65" i="1" s="1"/>
  <c r="AF119" i="1" s="1"/>
  <c r="AF122" i="1" s="1"/>
  <c r="AM93" i="9"/>
  <c r="W92" i="9"/>
  <c r="W116" i="9" s="1"/>
  <c r="W59" i="1"/>
  <c r="W62" i="1" s="1"/>
  <c r="W65" i="1" s="1"/>
  <c r="W119" i="1" s="1"/>
  <c r="W122" i="1" s="1"/>
  <c r="AC93" i="9"/>
  <c r="AD94" i="9" s="1"/>
  <c r="U122" i="1"/>
  <c r="G17" i="8"/>
  <c r="AC59" i="1"/>
  <c r="AC62" i="1" s="1"/>
  <c r="AC65" i="1" s="1"/>
  <c r="U103" i="8"/>
  <c r="R103" i="8"/>
  <c r="AE92" i="8"/>
  <c r="J92" i="8"/>
  <c r="S92" i="8"/>
  <c r="AB93" i="9"/>
  <c r="AC94" i="9" s="1"/>
  <c r="AC16" i="9" s="1"/>
  <c r="AC22" i="9" s="1"/>
  <c r="AM103" i="8"/>
  <c r="F13" i="2"/>
  <c r="F125" i="2" s="1"/>
  <c r="X59" i="1"/>
  <c r="X62" i="1" s="1"/>
  <c r="X65" i="1" s="1"/>
  <c r="X119" i="1" s="1"/>
  <c r="X122" i="1" s="1"/>
  <c r="AI84" i="9"/>
  <c r="AI85" i="9" s="1"/>
  <c r="AI13" i="9" s="1"/>
  <c r="AI24" i="9" s="1"/>
  <c r="AI55" i="9" s="1"/>
  <c r="AL84" i="9"/>
  <c r="AL85" i="9" s="1"/>
  <c r="AL13" i="9" s="1"/>
  <c r="O93" i="9"/>
  <c r="P94" i="9" s="1"/>
  <c r="P16" i="9" s="1"/>
  <c r="P22" i="9" s="1"/>
  <c r="AL59" i="1"/>
  <c r="AL62" i="1" s="1"/>
  <c r="AL65" i="1" s="1"/>
  <c r="AL119" i="1" s="1"/>
  <c r="AL122" i="1" s="1"/>
  <c r="Y92" i="8"/>
  <c r="E59" i="1"/>
  <c r="E62" i="1" s="1"/>
  <c r="E65" i="1" s="1"/>
  <c r="O119" i="1"/>
  <c r="O122" i="1" s="1"/>
  <c r="E14" i="2"/>
  <c r="I93" i="9"/>
  <c r="F103" i="8"/>
  <c r="I84" i="9"/>
  <c r="I85" i="9" s="1"/>
  <c r="I13" i="9" s="1"/>
  <c r="P59" i="1"/>
  <c r="E13" i="2"/>
  <c r="K59" i="1"/>
  <c r="K62" i="1" s="1"/>
  <c r="K65" i="1" s="1"/>
  <c r="AI119" i="1"/>
  <c r="AI122" i="1" s="1"/>
  <c r="Y92" i="9"/>
  <c r="Y116" i="9" s="1"/>
  <c r="Y118" i="9" s="1"/>
  <c r="F42" i="8"/>
  <c r="G125" i="8"/>
  <c r="G127" i="8" s="1"/>
  <c r="F30" i="9"/>
  <c r="F31" i="9" s="1"/>
  <c r="G92" i="8"/>
  <c r="K94" i="9"/>
  <c r="K16" i="9" s="1"/>
  <c r="K22" i="9" s="1"/>
  <c r="N119" i="1"/>
  <c r="N122" i="1" s="1"/>
  <c r="D116" i="8"/>
  <c r="AH92" i="8"/>
  <c r="D59" i="1"/>
  <c r="D43" i="1"/>
  <c r="D71" i="1" s="1"/>
  <c r="D13" i="2"/>
  <c r="AK59" i="1"/>
  <c r="AK62" i="1" s="1"/>
  <c r="AK65" i="1" s="1"/>
  <c r="AA103" i="8"/>
  <c r="T59" i="1"/>
  <c r="T62" i="1" s="1"/>
  <c r="T65" i="1" s="1"/>
  <c r="E102" i="8"/>
  <c r="E104" i="8" s="1"/>
  <c r="D32" i="8"/>
  <c r="Y59" i="1"/>
  <c r="Y62" i="1" s="1"/>
  <c r="Y65" i="1" s="1"/>
  <c r="AJ59" i="1"/>
  <c r="AJ62" i="1" s="1"/>
  <c r="AJ65" i="1" s="1"/>
  <c r="AA59" i="1"/>
  <c r="AA62" i="1" s="1"/>
  <c r="AA65" i="1" s="1"/>
  <c r="V92" i="9"/>
  <c r="V116" i="9" s="1"/>
  <c r="V118" i="9" s="1"/>
  <c r="AK92" i="9"/>
  <c r="AK116" i="9" s="1"/>
  <c r="T92" i="9"/>
  <c r="T116" i="9" s="1"/>
  <c r="G59" i="1"/>
  <c r="G62" i="1" s="1"/>
  <c r="G65" i="1" s="1"/>
  <c r="AE95" i="9"/>
  <c r="P92" i="9"/>
  <c r="P116" i="9" s="1"/>
  <c r="I59" i="1"/>
  <c r="I62" i="1" s="1"/>
  <c r="I65" i="1" s="1"/>
  <c r="S84" i="9"/>
  <c r="S85" i="9" s="1"/>
  <c r="S13" i="9" s="1"/>
  <c r="S59" i="1"/>
  <c r="S62" i="1" s="1"/>
  <c r="S65" i="1" s="1"/>
  <c r="AA92" i="9"/>
  <c r="AA116" i="9" s="1"/>
  <c r="AI93" i="9"/>
  <c r="V59" i="1"/>
  <c r="V62" i="1" s="1"/>
  <c r="V65" i="1" s="1"/>
  <c r="D92" i="9"/>
  <c r="D116" i="9" s="1"/>
  <c r="D118" i="9" s="1"/>
  <c r="AB92" i="8"/>
  <c r="G92" i="9"/>
  <c r="G116" i="9" s="1"/>
  <c r="AF16" i="9"/>
  <c r="AF22" i="9" s="1"/>
  <c r="AF24" i="9" s="1"/>
  <c r="AF55" i="9" s="1"/>
  <c r="E92" i="9"/>
  <c r="E116" i="9" s="1"/>
  <c r="D84" i="9"/>
  <c r="D85" i="9" s="1"/>
  <c r="D13" i="9" s="1"/>
  <c r="D24" i="9" s="1"/>
  <c r="AG103" i="8"/>
  <c r="AH95" i="9"/>
  <c r="AH16" i="9"/>
  <c r="AH22" i="9" s="1"/>
  <c r="AH24" i="9" s="1"/>
  <c r="AH55" i="9" s="1"/>
  <c r="S93" i="9"/>
  <c r="N93" i="9"/>
  <c r="P84" i="9"/>
  <c r="P85" i="9" s="1"/>
  <c r="P13" i="9" s="1"/>
  <c r="AJ93" i="9"/>
  <c r="E84" i="9"/>
  <c r="E85" i="9" s="1"/>
  <c r="E13" i="9" s="1"/>
  <c r="D14" i="2"/>
  <c r="K93" i="9"/>
  <c r="F84" i="9" l="1"/>
  <c r="F85" i="9"/>
  <c r="F13" i="9" s="1"/>
  <c r="F98" i="8"/>
  <c r="F137" i="9"/>
  <c r="F34" i="9" s="1"/>
  <c r="F36" i="9" s="1"/>
  <c r="D47" i="2" s="1"/>
  <c r="K24" i="9"/>
  <c r="K55" i="9" s="1"/>
  <c r="Q85" i="9"/>
  <c r="Q13" i="9" s="1"/>
  <c r="E18" i="8"/>
  <c r="E21" i="8" s="1"/>
  <c r="AJ118" i="9"/>
  <c r="AD118" i="9"/>
  <c r="AD115" i="8" s="1"/>
  <c r="E118" i="9"/>
  <c r="AK118" i="9"/>
  <c r="G118" i="9"/>
  <c r="G115" i="8" s="1"/>
  <c r="L19" i="9"/>
  <c r="L118" i="9"/>
  <c r="O118" i="9"/>
  <c r="O115" i="8" s="1"/>
  <c r="W118" i="9"/>
  <c r="T118" i="9"/>
  <c r="T115" i="8" s="1"/>
  <c r="AG118" i="9"/>
  <c r="P118" i="9"/>
  <c r="X117" i="9"/>
  <c r="F25" i="8"/>
  <c r="F117" i="9"/>
  <c r="U117" i="9"/>
  <c r="AA117" i="9"/>
  <c r="AA19" i="9" s="1"/>
  <c r="AM117" i="9"/>
  <c r="R117" i="9"/>
  <c r="I117" i="9"/>
  <c r="Q115" i="8"/>
  <c r="H37" i="1"/>
  <c r="G48" i="8"/>
  <c r="V24" i="9"/>
  <c r="V55" i="9" s="1"/>
  <c r="E26" i="8"/>
  <c r="AF95" i="9"/>
  <c r="H93" i="9"/>
  <c r="I94" i="9" s="1"/>
  <c r="I16" i="9" s="1"/>
  <c r="J115" i="8"/>
  <c r="W93" i="9"/>
  <c r="X94" i="9" s="1"/>
  <c r="X16" i="9" s="1"/>
  <c r="P93" i="9"/>
  <c r="Q94" i="9" s="1"/>
  <c r="S94" i="9"/>
  <c r="S16" i="9" s="1"/>
  <c r="S22" i="9" s="1"/>
  <c r="S24" i="9" s="1"/>
  <c r="S55" i="9" s="1"/>
  <c r="Y93" i="9"/>
  <c r="Z94" i="9" s="1"/>
  <c r="F15" i="2"/>
  <c r="F111" i="8"/>
  <c r="F41" i="8" s="1"/>
  <c r="F43" i="8" s="1"/>
  <c r="G109" i="8"/>
  <c r="AM95" i="9"/>
  <c r="AM97" i="8" s="1"/>
  <c r="G24" i="8"/>
  <c r="H81" i="8"/>
  <c r="H83" i="8" s="1"/>
  <c r="AG95" i="9"/>
  <c r="V93" i="9"/>
  <c r="V95" i="9" s="1"/>
  <c r="E93" i="9"/>
  <c r="Y24" i="9"/>
  <c r="Y55" i="9" s="1"/>
  <c r="N24" i="9"/>
  <c r="N55" i="9" s="1"/>
  <c r="G24" i="9"/>
  <c r="G55" i="9" s="1"/>
  <c r="G93" i="9"/>
  <c r="H94" i="9" s="1"/>
  <c r="M115" i="8"/>
  <c r="P24" i="9"/>
  <c r="P55" i="9" s="1"/>
  <c r="F102" i="1"/>
  <c r="F104" i="1" s="1"/>
  <c r="AD16" i="9"/>
  <c r="AD95" i="9"/>
  <c r="H48" i="8"/>
  <c r="I130" i="8"/>
  <c r="I132" i="8" s="1"/>
  <c r="I48" i="8" s="1"/>
  <c r="AC115" i="8"/>
  <c r="AK93" i="9"/>
  <c r="AL94" i="9" s="1"/>
  <c r="AG22" i="9"/>
  <c r="AG24" i="9" s="1"/>
  <c r="AG55" i="9" s="1"/>
  <c r="R97" i="8"/>
  <c r="AF115" i="8"/>
  <c r="D93" i="9"/>
  <c r="D95" i="9" s="1"/>
  <c r="AL115" i="8"/>
  <c r="F31" i="2"/>
  <c r="F127" i="2" s="1"/>
  <c r="AB115" i="8"/>
  <c r="G25" i="8"/>
  <c r="H86" i="8"/>
  <c r="H88" i="8" s="1"/>
  <c r="AC24" i="9"/>
  <c r="AC55" i="9" s="1"/>
  <c r="H17" i="8"/>
  <c r="G91" i="8"/>
  <c r="G93" i="8" s="1"/>
  <c r="H91" i="8" s="1"/>
  <c r="H93" i="8" s="1"/>
  <c r="F26" i="8"/>
  <c r="AA93" i="9"/>
  <c r="AB94" i="9" s="1"/>
  <c r="AC95" i="9"/>
  <c r="D55" i="9"/>
  <c r="D58" i="9" s="1"/>
  <c r="K119" i="1"/>
  <c r="K122" i="1" s="1"/>
  <c r="E32" i="8"/>
  <c r="F102" i="8"/>
  <c r="F104" i="8" s="1"/>
  <c r="Y115" i="8"/>
  <c r="T94" i="9"/>
  <c r="T16" i="9" s="1"/>
  <c r="T22" i="9" s="1"/>
  <c r="T24" i="9" s="1"/>
  <c r="T55" i="9" s="1"/>
  <c r="V119" i="1"/>
  <c r="V122" i="1" s="1"/>
  <c r="T119" i="1"/>
  <c r="T122" i="1" s="1"/>
  <c r="E119" i="1"/>
  <c r="E122" i="1" s="1"/>
  <c r="S115" i="8"/>
  <c r="AE97" i="8"/>
  <c r="F116" i="8"/>
  <c r="E125" i="2"/>
  <c r="E15" i="2"/>
  <c r="O94" i="9"/>
  <c r="N95" i="9"/>
  <c r="G119" i="1"/>
  <c r="G122" i="1" s="1"/>
  <c r="P62" i="1"/>
  <c r="E31" i="2"/>
  <c r="E127" i="2" s="1"/>
  <c r="G42" i="8"/>
  <c r="H125" i="8"/>
  <c r="H127" i="8" s="1"/>
  <c r="L94" i="9"/>
  <c r="K95" i="9"/>
  <c r="AH97" i="8"/>
  <c r="S119" i="1"/>
  <c r="S122" i="1" s="1"/>
  <c r="AK119" i="1"/>
  <c r="AK122" i="1" s="1"/>
  <c r="J94" i="9"/>
  <c r="AJ94" i="9"/>
  <c r="AJ16" i="9" s="1"/>
  <c r="AI95" i="9"/>
  <c r="AA119" i="1"/>
  <c r="AA122" i="1" s="1"/>
  <c r="D125" i="2"/>
  <c r="D15" i="2"/>
  <c r="T93" i="9"/>
  <c r="N115" i="8"/>
  <c r="F34" i="2"/>
  <c r="F129" i="2" s="1"/>
  <c r="AI115" i="8"/>
  <c r="AJ119" i="1"/>
  <c r="AJ122" i="1" s="1"/>
  <c r="Y119" i="1"/>
  <c r="Y122" i="1" s="1"/>
  <c r="D62" i="1"/>
  <c r="D31" i="2"/>
  <c r="D127" i="2" s="1"/>
  <c r="AC119" i="1"/>
  <c r="AC122" i="1" s="1"/>
  <c r="F37" i="2"/>
  <c r="F175" i="2" s="1"/>
  <c r="K115" i="8"/>
  <c r="M16" i="9"/>
  <c r="M22" i="9" s="1"/>
  <c r="M24" i="9" s="1"/>
  <c r="M55" i="9" s="1"/>
  <c r="M95" i="9"/>
  <c r="AK94" i="9"/>
  <c r="AK16" i="9" s="1"/>
  <c r="AK22" i="9" s="1"/>
  <c r="AK24" i="9" s="1"/>
  <c r="AK55" i="9" s="1"/>
  <c r="I119" i="1"/>
  <c r="I122" i="1" s="1"/>
  <c r="AA118" i="9" l="1"/>
  <c r="AA115" i="8" s="1"/>
  <c r="I19" i="9"/>
  <c r="I22" i="9" s="1"/>
  <c r="I24" i="9" s="1"/>
  <c r="I55" i="9" s="1"/>
  <c r="I118" i="9"/>
  <c r="I115" i="8" s="1"/>
  <c r="R19" i="9"/>
  <c r="R22" i="9" s="1"/>
  <c r="R24" i="9" s="1"/>
  <c r="R55" i="9" s="1"/>
  <c r="R118" i="9"/>
  <c r="AM19" i="9"/>
  <c r="AM22" i="9" s="1"/>
  <c r="AM24" i="9" s="1"/>
  <c r="AM55" i="9" s="1"/>
  <c r="AM118" i="9"/>
  <c r="F19" i="9"/>
  <c r="F118" i="9"/>
  <c r="U19" i="9"/>
  <c r="U118" i="9"/>
  <c r="X19" i="9"/>
  <c r="X118" i="9"/>
  <c r="X115" i="8" s="1"/>
  <c r="F94" i="9"/>
  <c r="F95" i="9" s="1"/>
  <c r="I37" i="1"/>
  <c r="AF97" i="8"/>
  <c r="I95" i="9"/>
  <c r="I97" i="8" s="1"/>
  <c r="X95" i="9"/>
  <c r="P95" i="9"/>
  <c r="P97" i="8" s="1"/>
  <c r="S95" i="9"/>
  <c r="W94" i="9"/>
  <c r="W16" i="9" s="1"/>
  <c r="W22" i="9" s="1"/>
  <c r="W24" i="9" s="1"/>
  <c r="W55" i="9" s="1"/>
  <c r="Y95" i="9"/>
  <c r="H115" i="8"/>
  <c r="G111" i="8"/>
  <c r="G41" i="8" s="1"/>
  <c r="G43" i="8" s="1"/>
  <c r="H109" i="8"/>
  <c r="G26" i="8"/>
  <c r="H24" i="8"/>
  <c r="I81" i="8"/>
  <c r="I83" i="8" s="1"/>
  <c r="G95" i="9"/>
  <c r="G97" i="8" s="1"/>
  <c r="W115" i="8"/>
  <c r="AG97" i="8"/>
  <c r="E94" i="9"/>
  <c r="E16" i="9" s="1"/>
  <c r="E22" i="9" s="1"/>
  <c r="E24" i="9" s="1"/>
  <c r="E55" i="9" s="1"/>
  <c r="AA22" i="9"/>
  <c r="AA24" i="9" s="1"/>
  <c r="AA55" i="9" s="1"/>
  <c r="P115" i="8"/>
  <c r="F18" i="8"/>
  <c r="F21" i="8" s="1"/>
  <c r="G100" i="1"/>
  <c r="AC97" i="8"/>
  <c r="I17" i="8"/>
  <c r="J130" i="8"/>
  <c r="J132" i="8" s="1"/>
  <c r="AG115" i="8"/>
  <c r="AD97" i="8"/>
  <c r="AA95" i="9"/>
  <c r="AA97" i="8" s="1"/>
  <c r="H25" i="8"/>
  <c r="I86" i="8"/>
  <c r="I88" i="8" s="1"/>
  <c r="AD22" i="9"/>
  <c r="AD24" i="9" s="1"/>
  <c r="AD55" i="9" s="1"/>
  <c r="D65" i="1"/>
  <c r="D34" i="2"/>
  <c r="D129" i="2" s="1"/>
  <c r="H42" i="8"/>
  <c r="I125" i="8"/>
  <c r="I127" i="8" s="1"/>
  <c r="F32" i="8"/>
  <c r="G102" i="8"/>
  <c r="G104" i="8" s="1"/>
  <c r="L115" i="8"/>
  <c r="E115" i="8"/>
  <c r="T95" i="9"/>
  <c r="U94" i="9"/>
  <c r="O16" i="9"/>
  <c r="O22" i="9" s="1"/>
  <c r="O24" i="9" s="1"/>
  <c r="O55" i="9" s="1"/>
  <c r="O95" i="9"/>
  <c r="E57" i="9"/>
  <c r="D27" i="8"/>
  <c r="D28" i="8" s="1"/>
  <c r="N97" i="8"/>
  <c r="Q16" i="9"/>
  <c r="Q22" i="9" s="1"/>
  <c r="Q24" i="9" s="1"/>
  <c r="Q95" i="9"/>
  <c r="D115" i="8"/>
  <c r="D117" i="8" s="1"/>
  <c r="V97" i="8"/>
  <c r="Z16" i="9"/>
  <c r="Z22" i="9" s="1"/>
  <c r="Z24" i="9" s="1"/>
  <c r="Z55" i="9" s="1"/>
  <c r="Z95" i="9"/>
  <c r="AJ115" i="8"/>
  <c r="AJ95" i="9"/>
  <c r="J16" i="9"/>
  <c r="J22" i="9" s="1"/>
  <c r="J24" i="9" s="1"/>
  <c r="J55" i="9" s="1"/>
  <c r="J95" i="9"/>
  <c r="K97" i="8"/>
  <c r="AI97" i="8"/>
  <c r="I91" i="8"/>
  <c r="I93" i="8" s="1"/>
  <c r="H26" i="8"/>
  <c r="AB16" i="9"/>
  <c r="AB22" i="9" s="1"/>
  <c r="AB24" i="9" s="1"/>
  <c r="AB55" i="9" s="1"/>
  <c r="AB95" i="9"/>
  <c r="L16" i="9"/>
  <c r="L22" i="9" s="1"/>
  <c r="L24" i="9" s="1"/>
  <c r="L55" i="9" s="1"/>
  <c r="L95" i="9"/>
  <c r="P65" i="1"/>
  <c r="E34" i="2"/>
  <c r="E129" i="2" s="1"/>
  <c r="M97" i="8"/>
  <c r="H16" i="9"/>
  <c r="H22" i="9" s="1"/>
  <c r="H24" i="9" s="1"/>
  <c r="H55" i="9" s="1"/>
  <c r="H95" i="9"/>
  <c r="AK95" i="9"/>
  <c r="D97" i="8"/>
  <c r="D99" i="8" s="1"/>
  <c r="V115" i="8"/>
  <c r="AL95" i="9"/>
  <c r="AL16" i="9"/>
  <c r="AL22" i="9" s="1"/>
  <c r="AL24" i="9" s="1"/>
  <c r="AL55" i="9" s="1"/>
  <c r="AK115" i="8"/>
  <c r="F16" i="9" l="1"/>
  <c r="F22" i="9" s="1"/>
  <c r="F24" i="9" s="1"/>
  <c r="F55" i="9" s="1"/>
  <c r="E95" i="9"/>
  <c r="E97" i="8" s="1"/>
  <c r="J37" i="1"/>
  <c r="S97" i="8"/>
  <c r="W95" i="9"/>
  <c r="W97" i="8" s="1"/>
  <c r="X97" i="8"/>
  <c r="Y97" i="8"/>
  <c r="F115" i="8"/>
  <c r="U115" i="8"/>
  <c r="H111" i="8"/>
  <c r="H41" i="8" s="1"/>
  <c r="H43" i="8" s="1"/>
  <c r="I109" i="8"/>
  <c r="E58" i="9"/>
  <c r="E27" i="8" s="1"/>
  <c r="E28" i="8" s="1"/>
  <c r="J81" i="8"/>
  <c r="J83" i="8" s="1"/>
  <c r="I24" i="8"/>
  <c r="G102" i="1"/>
  <c r="G104" i="1" s="1"/>
  <c r="R115" i="8"/>
  <c r="J17" i="8"/>
  <c r="J86" i="8"/>
  <c r="J88" i="8" s="1"/>
  <c r="I25" i="8"/>
  <c r="J48" i="8"/>
  <c r="K130" i="8"/>
  <c r="K132" i="8" s="1"/>
  <c r="H97" i="8"/>
  <c r="H102" i="8"/>
  <c r="H104" i="8" s="1"/>
  <c r="G32" i="8"/>
  <c r="I42" i="8"/>
  <c r="J125" i="8"/>
  <c r="J127" i="8" s="1"/>
  <c r="J91" i="8"/>
  <c r="J93" i="8" s="1"/>
  <c r="I26" i="8"/>
  <c r="O97" i="8"/>
  <c r="F97" i="8"/>
  <c r="AL97" i="8"/>
  <c r="L97" i="8"/>
  <c r="E37" i="2"/>
  <c r="E175" i="2" s="1"/>
  <c r="P119" i="1"/>
  <c r="P122" i="1" s="1"/>
  <c r="Z97" i="8"/>
  <c r="Q97" i="8"/>
  <c r="U16" i="9"/>
  <c r="U22" i="9" s="1"/>
  <c r="U24" i="9" s="1"/>
  <c r="U55" i="9" s="1"/>
  <c r="U95" i="9"/>
  <c r="Q55" i="9"/>
  <c r="T97" i="8"/>
  <c r="E114" i="8"/>
  <c r="E117" i="8" s="1"/>
  <c r="D34" i="8"/>
  <c r="AJ97" i="8"/>
  <c r="D31" i="8"/>
  <c r="E96" i="8"/>
  <c r="J97" i="8"/>
  <c r="D37" i="2"/>
  <c r="D175" i="2" s="1"/>
  <c r="D119" i="1"/>
  <c r="D122" i="1" s="1"/>
  <c r="AB97" i="8"/>
  <c r="AK97" i="8"/>
  <c r="AM115" i="8"/>
  <c r="D46" i="2" l="1"/>
  <c r="D49" i="2" s="1"/>
  <c r="AM123" i="1"/>
  <c r="AM125" i="1"/>
  <c r="AM127" i="1" s="1"/>
  <c r="K37" i="1"/>
  <c r="F57" i="9"/>
  <c r="F58" i="9" s="1"/>
  <c r="F27" i="8" s="1"/>
  <c r="F28" i="8" s="1"/>
  <c r="I111" i="8"/>
  <c r="I41" i="8" s="1"/>
  <c r="I43" i="8" s="1"/>
  <c r="J109" i="8"/>
  <c r="E99" i="8"/>
  <c r="E31" i="8" s="1"/>
  <c r="J24" i="8"/>
  <c r="K81" i="8"/>
  <c r="K83" i="8" s="1"/>
  <c r="H100" i="1"/>
  <c r="G18" i="8"/>
  <c r="G21" i="8" s="1"/>
  <c r="J25" i="8"/>
  <c r="K86" i="8"/>
  <c r="K88" i="8" s="1"/>
  <c r="K17" i="8"/>
  <c r="L130" i="8"/>
  <c r="L132" i="8" s="1"/>
  <c r="K48" i="8"/>
  <c r="J26" i="8"/>
  <c r="K91" i="8"/>
  <c r="K93" i="8" s="1"/>
  <c r="J42" i="8"/>
  <c r="K125" i="8"/>
  <c r="K127" i="8" s="1"/>
  <c r="E34" i="8"/>
  <c r="F114" i="8"/>
  <c r="F117" i="8" s="1"/>
  <c r="U97" i="8"/>
  <c r="H32" i="8"/>
  <c r="I102" i="8"/>
  <c r="I104" i="8" s="1"/>
  <c r="L125" i="1"/>
  <c r="L127" i="1" s="1"/>
  <c r="Q125" i="1"/>
  <c r="Q127" i="1" s="1"/>
  <c r="Y123" i="1"/>
  <c r="G123" i="1"/>
  <c r="AC123" i="1"/>
  <c r="W125" i="1"/>
  <c r="W127" i="1" s="1"/>
  <c r="H123" i="1"/>
  <c r="O125" i="1"/>
  <c r="O127" i="1" s="1"/>
  <c r="K123" i="1"/>
  <c r="AF123" i="1"/>
  <c r="AK125" i="1"/>
  <c r="AK127" i="1" s="1"/>
  <c r="AA125" i="1"/>
  <c r="AA127" i="1" s="1"/>
  <c r="H125" i="1"/>
  <c r="H127" i="1" s="1"/>
  <c r="I123" i="1"/>
  <c r="M125" i="1"/>
  <c r="M127" i="1" s="1"/>
  <c r="AL123" i="1"/>
  <c r="E123" i="1"/>
  <c r="E125" i="1"/>
  <c r="E127" i="1" s="1"/>
  <c r="D125" i="1"/>
  <c r="D127" i="1" s="1"/>
  <c r="AI123" i="1"/>
  <c r="AE125" i="1"/>
  <c r="AE127" i="1" s="1"/>
  <c r="AJ123" i="1"/>
  <c r="Q123" i="1"/>
  <c r="P123" i="1"/>
  <c r="N125" i="1"/>
  <c r="N127" i="1" s="1"/>
  <c r="J123" i="1"/>
  <c r="U125" i="1"/>
  <c r="U127" i="1" s="1"/>
  <c r="AD125" i="1"/>
  <c r="AD127" i="1" s="1"/>
  <c r="AH123" i="1"/>
  <c r="AA123" i="1"/>
  <c r="V125" i="1"/>
  <c r="V127" i="1" s="1"/>
  <c r="T123" i="1"/>
  <c r="P125" i="1"/>
  <c r="P127" i="1" s="1"/>
  <c r="F123" i="1"/>
  <c r="AI125" i="1"/>
  <c r="AI127" i="1" s="1"/>
  <c r="M123" i="1"/>
  <c r="Z125" i="1"/>
  <c r="Z127" i="1" s="1"/>
  <c r="N123" i="1"/>
  <c r="T125" i="1"/>
  <c r="T127" i="1" s="1"/>
  <c r="X123" i="1"/>
  <c r="AG123" i="1"/>
  <c r="AJ125" i="1"/>
  <c r="AJ127" i="1" s="1"/>
  <c r="J125" i="1"/>
  <c r="J127" i="1" s="1"/>
  <c r="AB125" i="1"/>
  <c r="AB127" i="1" s="1"/>
  <c r="U123" i="1"/>
  <c r="L123" i="1"/>
  <c r="AD123" i="1"/>
  <c r="K125" i="1"/>
  <c r="K127" i="1" s="1"/>
  <c r="R125" i="1"/>
  <c r="R127" i="1" s="1"/>
  <c r="W123" i="1"/>
  <c r="X125" i="1"/>
  <c r="X127" i="1" s="1"/>
  <c r="AE123" i="1"/>
  <c r="AB123" i="1"/>
  <c r="D123" i="1"/>
  <c r="S123" i="1"/>
  <c r="AL125" i="1"/>
  <c r="AL127" i="1" s="1"/>
  <c r="Y125" i="1"/>
  <c r="Y127" i="1" s="1"/>
  <c r="F125" i="1"/>
  <c r="F127" i="1" s="1"/>
  <c r="S125" i="1"/>
  <c r="S127" i="1" s="1"/>
  <c r="V123" i="1"/>
  <c r="O123" i="1"/>
  <c r="R123" i="1"/>
  <c r="AH125" i="1"/>
  <c r="AH127" i="1" s="1"/>
  <c r="Z123" i="1"/>
  <c r="I125" i="1"/>
  <c r="I127" i="1" s="1"/>
  <c r="G125" i="1"/>
  <c r="G127" i="1" s="1"/>
  <c r="AG125" i="1"/>
  <c r="AG127" i="1" s="1"/>
  <c r="AK123" i="1"/>
  <c r="AF125" i="1"/>
  <c r="AF127" i="1" s="1"/>
  <c r="AC125" i="1"/>
  <c r="AC127" i="1" s="1"/>
  <c r="G57" i="9" l="1"/>
  <c r="G58" i="9" s="1"/>
  <c r="G27" i="8" s="1"/>
  <c r="G28" i="8" s="1"/>
  <c r="L37" i="1"/>
  <c r="F96" i="8"/>
  <c r="F99" i="8" s="1"/>
  <c r="G96" i="8" s="1"/>
  <c r="G99" i="8" s="1"/>
  <c r="J111" i="8"/>
  <c r="J41" i="8" s="1"/>
  <c r="J43" i="8" s="1"/>
  <c r="K109" i="8"/>
  <c r="K24" i="8"/>
  <c r="L81" i="8"/>
  <c r="L83" i="8" s="1"/>
  <c r="H102" i="1"/>
  <c r="H104" i="1" s="1"/>
  <c r="M130" i="8"/>
  <c r="M132" i="8" s="1"/>
  <c r="L48" i="8"/>
  <c r="L17" i="8"/>
  <c r="L86" i="8"/>
  <c r="L88" i="8" s="1"/>
  <c r="K25" i="8"/>
  <c r="AI125" i="9"/>
  <c r="AI128" i="9" s="1"/>
  <c r="AI67" i="1"/>
  <c r="AI68" i="1" s="1"/>
  <c r="I32" i="8"/>
  <c r="J102" i="8"/>
  <c r="J104" i="8" s="1"/>
  <c r="G114" i="8"/>
  <c r="G117" i="8" s="1"/>
  <c r="F34" i="8"/>
  <c r="AK67" i="1"/>
  <c r="AK68" i="1" s="1"/>
  <c r="AK125" i="9"/>
  <c r="AK128" i="9" s="1"/>
  <c r="F125" i="9"/>
  <c r="F128" i="9" s="1"/>
  <c r="F67" i="1"/>
  <c r="F68" i="1" s="1"/>
  <c r="AE125" i="9"/>
  <c r="AE128" i="9" s="1"/>
  <c r="AE67" i="1"/>
  <c r="AE68" i="1" s="1"/>
  <c r="Y67" i="1"/>
  <c r="Y68" i="1" s="1"/>
  <c r="Y125" i="9"/>
  <c r="Y128" i="9" s="1"/>
  <c r="AL67" i="1"/>
  <c r="AL68" i="1" s="1"/>
  <c r="AL125" i="9"/>
  <c r="AL128" i="9" s="1"/>
  <c r="V125" i="9"/>
  <c r="V128" i="9" s="1"/>
  <c r="V67" i="1"/>
  <c r="V68" i="1" s="1"/>
  <c r="AM67" i="1"/>
  <c r="AM68" i="1" s="1"/>
  <c r="AM125" i="9"/>
  <c r="AM128" i="9" s="1"/>
  <c r="O125" i="9"/>
  <c r="O128" i="9" s="1"/>
  <c r="O67" i="1"/>
  <c r="O68" i="1" s="1"/>
  <c r="D67" i="1"/>
  <c r="D125" i="9"/>
  <c r="AF67" i="1"/>
  <c r="AF68" i="1" s="1"/>
  <c r="AF125" i="9"/>
  <c r="AF128" i="9" s="1"/>
  <c r="AJ125" i="9"/>
  <c r="AJ67" i="1"/>
  <c r="AJ68" i="1" s="1"/>
  <c r="E125" i="9"/>
  <c r="E128" i="9" s="1"/>
  <c r="E67" i="1"/>
  <c r="E68" i="1" s="1"/>
  <c r="W67" i="1"/>
  <c r="W68" i="1" s="1"/>
  <c r="W125" i="9"/>
  <c r="W128" i="9" s="1"/>
  <c r="AH125" i="9"/>
  <c r="AH128" i="9" s="1"/>
  <c r="AH67" i="1"/>
  <c r="AH68" i="1" s="1"/>
  <c r="X125" i="9"/>
  <c r="X67" i="1"/>
  <c r="X68" i="1" s="1"/>
  <c r="AD125" i="9"/>
  <c r="AD128" i="9" s="1"/>
  <c r="AD67" i="1"/>
  <c r="AD68" i="1" s="1"/>
  <c r="J125" i="9"/>
  <c r="J128" i="9" s="1"/>
  <c r="J67" i="1"/>
  <c r="J68" i="1" s="1"/>
  <c r="T125" i="9"/>
  <c r="T128" i="9" s="1"/>
  <c r="T67" i="1"/>
  <c r="T68" i="1" s="1"/>
  <c r="U125" i="9"/>
  <c r="U128" i="9" s="1"/>
  <c r="U67" i="1"/>
  <c r="U68" i="1" s="1"/>
  <c r="L91" i="8"/>
  <c r="L93" i="8" s="1"/>
  <c r="K26" i="8"/>
  <c r="AA125" i="9"/>
  <c r="AA128" i="9" s="1"/>
  <c r="AA67" i="1"/>
  <c r="AA68" i="1" s="1"/>
  <c r="AB125" i="9"/>
  <c r="AB128" i="9" s="1"/>
  <c r="AB67" i="1"/>
  <c r="G67" i="1"/>
  <c r="G68" i="1" s="1"/>
  <c r="G125" i="9"/>
  <c r="G128" i="9" s="1"/>
  <c r="R67" i="1"/>
  <c r="R68" i="1" s="1"/>
  <c r="R125" i="9"/>
  <c r="R128" i="9" s="1"/>
  <c r="M67" i="1"/>
  <c r="M68" i="1" s="1"/>
  <c r="M125" i="9"/>
  <c r="M128" i="9" s="1"/>
  <c r="L125" i="8"/>
  <c r="L127" i="8" s="1"/>
  <c r="K42" i="8"/>
  <c r="AC125" i="9"/>
  <c r="AC128" i="9" s="1"/>
  <c r="AC67" i="1"/>
  <c r="AC68" i="1" s="1"/>
  <c r="AG67" i="1"/>
  <c r="AG68" i="1" s="1"/>
  <c r="AG125" i="9"/>
  <c r="AG128" i="9" s="1"/>
  <c r="I67" i="1"/>
  <c r="I68" i="1" s="1"/>
  <c r="I125" i="9"/>
  <c r="I128" i="9" s="1"/>
  <c r="K67" i="1"/>
  <c r="K68" i="1" s="1"/>
  <c r="K125" i="9"/>
  <c r="K128" i="9" s="1"/>
  <c r="Z125" i="9"/>
  <c r="Z128" i="9" s="1"/>
  <c r="Z67" i="1"/>
  <c r="Z68" i="1" s="1"/>
  <c r="N67" i="1"/>
  <c r="N68" i="1" s="1"/>
  <c r="N125" i="9"/>
  <c r="N128" i="9" s="1"/>
  <c r="Q125" i="9"/>
  <c r="Q128" i="9" s="1"/>
  <c r="Q67" i="1"/>
  <c r="Q68" i="1" s="1"/>
  <c r="P125" i="9"/>
  <c r="P67" i="1"/>
  <c r="S125" i="9"/>
  <c r="S128" i="9" s="1"/>
  <c r="S67" i="1"/>
  <c r="S68" i="1" s="1"/>
  <c r="H125" i="9"/>
  <c r="H128" i="9" s="1"/>
  <c r="H67" i="1"/>
  <c r="H68" i="1" s="1"/>
  <c r="L67" i="1"/>
  <c r="L68" i="1" s="1"/>
  <c r="L125" i="9"/>
  <c r="L128" i="9" s="1"/>
  <c r="H57" i="9" l="1"/>
  <c r="H58" i="9" s="1"/>
  <c r="I57" i="9" s="1"/>
  <c r="I58" i="9" s="1"/>
  <c r="F31" i="8"/>
  <c r="M37" i="1"/>
  <c r="L109" i="8"/>
  <c r="K111" i="8"/>
  <c r="K41" i="8" s="1"/>
  <c r="K43" i="8" s="1"/>
  <c r="L24" i="8"/>
  <c r="M81" i="8"/>
  <c r="M83" i="8" s="1"/>
  <c r="I100" i="1"/>
  <c r="H18" i="8"/>
  <c r="H21" i="8" s="1"/>
  <c r="M86" i="8"/>
  <c r="M88" i="8" s="1"/>
  <c r="L25" i="8"/>
  <c r="M17" i="8"/>
  <c r="M48" i="8"/>
  <c r="N130" i="8"/>
  <c r="N132" i="8" s="1"/>
  <c r="AG136" i="8"/>
  <c r="AC121" i="8"/>
  <c r="F136" i="8"/>
  <c r="Q121" i="8"/>
  <c r="W121" i="8"/>
  <c r="F121" i="8"/>
  <c r="W136" i="8"/>
  <c r="AK121" i="8"/>
  <c r="AL136" i="8"/>
  <c r="L42" i="8"/>
  <c r="M125" i="8"/>
  <c r="M127" i="8" s="1"/>
  <c r="E136" i="8"/>
  <c r="D39" i="2"/>
  <c r="D41" i="2" s="1"/>
  <c r="D68" i="1"/>
  <c r="AK136" i="8"/>
  <c r="N136" i="8"/>
  <c r="J121" i="8"/>
  <c r="E121" i="8"/>
  <c r="G136" i="8"/>
  <c r="Q136" i="8"/>
  <c r="AF136" i="8"/>
  <c r="N121" i="8"/>
  <c r="L121" i="8"/>
  <c r="Y126" i="9"/>
  <c r="T126" i="9"/>
  <c r="R126" i="9"/>
  <c r="AA126" i="9"/>
  <c r="P126" i="9"/>
  <c r="U126" i="9"/>
  <c r="V126" i="9"/>
  <c r="W126" i="9"/>
  <c r="S126" i="9"/>
  <c r="Q126" i="9"/>
  <c r="D128" i="9"/>
  <c r="X126" i="9"/>
  <c r="X127" i="9" s="1"/>
  <c r="X21" i="9" s="1"/>
  <c r="X22" i="9" s="1"/>
  <c r="X24" i="9" s="1"/>
  <c r="Z126" i="9"/>
  <c r="Z121" i="8"/>
  <c r="Y121" i="8"/>
  <c r="H114" i="8"/>
  <c r="H117" i="8" s="1"/>
  <c r="G34" i="8"/>
  <c r="V136" i="8"/>
  <c r="V121" i="8"/>
  <c r="J136" i="8"/>
  <c r="L136" i="8"/>
  <c r="H121" i="8"/>
  <c r="M136" i="8"/>
  <c r="AD121" i="8"/>
  <c r="G31" i="8"/>
  <c r="H96" i="8"/>
  <c r="H99" i="8" s="1"/>
  <c r="O136" i="8"/>
  <c r="Y136" i="8"/>
  <c r="K102" i="8"/>
  <c r="K104" i="8" s="1"/>
  <c r="J32" i="8"/>
  <c r="AH121" i="8"/>
  <c r="AB68" i="1"/>
  <c r="F40" i="2" s="1"/>
  <c r="F42" i="2" s="1"/>
  <c r="F39" i="2"/>
  <c r="F41" i="2" s="1"/>
  <c r="AL121" i="8"/>
  <c r="H136" i="8"/>
  <c r="AD136" i="8"/>
  <c r="S121" i="8"/>
  <c r="I121" i="8"/>
  <c r="R121" i="8"/>
  <c r="U136" i="8"/>
  <c r="X136" i="8"/>
  <c r="O121" i="8"/>
  <c r="AF121" i="8"/>
  <c r="AB121" i="8"/>
  <c r="AA136" i="8"/>
  <c r="AA121" i="8"/>
  <c r="Z136" i="8"/>
  <c r="M91" i="8"/>
  <c r="M93" i="8" s="1"/>
  <c r="L26" i="8"/>
  <c r="M121" i="8"/>
  <c r="K136" i="8"/>
  <c r="I136" i="8"/>
  <c r="R136" i="8"/>
  <c r="U121" i="8"/>
  <c r="AJ136" i="8"/>
  <c r="AM121" i="8"/>
  <c r="AE136" i="8"/>
  <c r="AI136" i="8"/>
  <c r="T121" i="8"/>
  <c r="AC136" i="8"/>
  <c r="K121" i="8"/>
  <c r="S136" i="8"/>
  <c r="E39" i="2"/>
  <c r="E41" i="2" s="1"/>
  <c r="P68" i="1"/>
  <c r="AJ126" i="9"/>
  <c r="AJ127" i="9" s="1"/>
  <c r="AJ21" i="9" s="1"/>
  <c r="AJ22" i="9" s="1"/>
  <c r="AJ24" i="9" s="1"/>
  <c r="AI126" i="9"/>
  <c r="AM126" i="9"/>
  <c r="AH126" i="9"/>
  <c r="AL126" i="9"/>
  <c r="AK126" i="9"/>
  <c r="P128" i="9"/>
  <c r="AE126" i="9"/>
  <c r="AF126" i="9"/>
  <c r="AG126" i="9"/>
  <c r="AB126" i="9"/>
  <c r="AD126" i="9"/>
  <c r="AC126" i="9"/>
  <c r="AG121" i="8"/>
  <c r="G121" i="8"/>
  <c r="T136" i="8"/>
  <c r="AH136" i="8"/>
  <c r="AM136" i="8"/>
  <c r="AE121" i="8"/>
  <c r="AI121" i="8"/>
  <c r="H27" i="8" l="1"/>
  <c r="H28" i="8" s="1"/>
  <c r="N37" i="1"/>
  <c r="M109" i="8"/>
  <c r="L111" i="8"/>
  <c r="L41" i="8" s="1"/>
  <c r="L43" i="8" s="1"/>
  <c r="N81" i="8"/>
  <c r="N83" i="8" s="1"/>
  <c r="M24" i="8"/>
  <c r="I102" i="1"/>
  <c r="I104" i="1" s="1"/>
  <c r="O130" i="8"/>
  <c r="O132" i="8" s="1"/>
  <c r="N48" i="8"/>
  <c r="N17" i="8"/>
  <c r="N86" i="8"/>
  <c r="N88" i="8" s="1"/>
  <c r="M25" i="8"/>
  <c r="AJ128" i="9"/>
  <c r="AB136" i="8"/>
  <c r="D136" i="8"/>
  <c r="D138" i="8" s="1"/>
  <c r="D40" i="2"/>
  <c r="D42" i="2" s="1"/>
  <c r="X55" i="9"/>
  <c r="E46" i="2"/>
  <c r="E49" i="2" s="1"/>
  <c r="D121" i="8"/>
  <c r="D122" i="8" s="1"/>
  <c r="M42" i="8"/>
  <c r="N125" i="8"/>
  <c r="N127" i="8" s="1"/>
  <c r="X128" i="9"/>
  <c r="N91" i="8"/>
  <c r="N93" i="8" s="1"/>
  <c r="M26" i="8"/>
  <c r="H34" i="8"/>
  <c r="I114" i="8"/>
  <c r="I117" i="8" s="1"/>
  <c r="P121" i="8"/>
  <c r="L102" i="8"/>
  <c r="L104" i="8" s="1"/>
  <c r="K32" i="8"/>
  <c r="F46" i="2"/>
  <c r="F49" i="2" s="1"/>
  <c r="AJ55" i="9"/>
  <c r="E40" i="2"/>
  <c r="E42" i="2" s="1"/>
  <c r="P136" i="8"/>
  <c r="I96" i="8"/>
  <c r="I99" i="8" s="1"/>
  <c r="H31" i="8"/>
  <c r="I27" i="8"/>
  <c r="I28" i="8" s="1"/>
  <c r="J57" i="9"/>
  <c r="J58" i="9" s="1"/>
  <c r="O37" i="1" l="1"/>
  <c r="M111" i="8"/>
  <c r="M41" i="8" s="1"/>
  <c r="M43" i="8" s="1"/>
  <c r="N109" i="8"/>
  <c r="N24" i="8"/>
  <c r="O81" i="8"/>
  <c r="O83" i="8" s="1"/>
  <c r="I18" i="8"/>
  <c r="I21" i="8" s="1"/>
  <c r="J100" i="1"/>
  <c r="AJ121" i="8"/>
  <c r="N25" i="8"/>
  <c r="O86" i="8"/>
  <c r="O88" i="8" s="1"/>
  <c r="O17" i="8"/>
  <c r="D58" i="2" s="1"/>
  <c r="P130" i="8"/>
  <c r="P132" i="8" s="1"/>
  <c r="O48" i="8"/>
  <c r="D87" i="2" s="1"/>
  <c r="J96" i="8"/>
  <c r="J99" i="8" s="1"/>
  <c r="I31" i="8"/>
  <c r="O125" i="8"/>
  <c r="O127" i="8" s="1"/>
  <c r="N42" i="8"/>
  <c r="J27" i="8"/>
  <c r="J28" i="8" s="1"/>
  <c r="K57" i="9"/>
  <c r="K58" i="9" s="1"/>
  <c r="L32" i="8"/>
  <c r="M102" i="8"/>
  <c r="M104" i="8" s="1"/>
  <c r="N26" i="8"/>
  <c r="O91" i="8"/>
  <c r="O93" i="8" s="1"/>
  <c r="D50" i="8"/>
  <c r="D51" i="8" s="1"/>
  <c r="E135" i="8"/>
  <c r="E138" i="8" s="1"/>
  <c r="X121" i="8"/>
  <c r="E120" i="8"/>
  <c r="E122" i="8" s="1"/>
  <c r="D35" i="8"/>
  <c r="D36" i="8" s="1"/>
  <c r="D38" i="8" s="1"/>
  <c r="D45" i="8" s="1"/>
  <c r="I34" i="8"/>
  <c r="J114" i="8"/>
  <c r="J117" i="8" s="1"/>
  <c r="P37" i="1" l="1"/>
  <c r="N111" i="8"/>
  <c r="N41" i="8" s="1"/>
  <c r="N43" i="8" s="1"/>
  <c r="O109" i="8"/>
  <c r="O24" i="8"/>
  <c r="P81" i="8"/>
  <c r="P83" i="8" s="1"/>
  <c r="J102" i="1"/>
  <c r="J104" i="1" s="1"/>
  <c r="P86" i="8"/>
  <c r="P88" i="8" s="1"/>
  <c r="O25" i="8"/>
  <c r="D64" i="2" s="1"/>
  <c r="D163" i="2" s="1"/>
  <c r="Q130" i="8"/>
  <c r="Q132" i="8" s="1"/>
  <c r="P48" i="8"/>
  <c r="P17" i="8"/>
  <c r="K114" i="8"/>
  <c r="K117" i="8" s="1"/>
  <c r="J34" i="8"/>
  <c r="F135" i="8"/>
  <c r="F138" i="8" s="1"/>
  <c r="E50" i="8"/>
  <c r="E51" i="8" s="1"/>
  <c r="P91" i="8"/>
  <c r="P93" i="8" s="1"/>
  <c r="O26" i="8"/>
  <c r="N102" i="8"/>
  <c r="N104" i="8" s="1"/>
  <c r="M32" i="8"/>
  <c r="K96" i="8"/>
  <c r="K99" i="8" s="1"/>
  <c r="J31" i="8"/>
  <c r="O42" i="8"/>
  <c r="D81" i="2" s="1"/>
  <c r="P125" i="8"/>
  <c r="P127" i="8" s="1"/>
  <c r="F120" i="8"/>
  <c r="F122" i="8" s="1"/>
  <c r="E35" i="8"/>
  <c r="E36" i="8" s="1"/>
  <c r="E38" i="8" s="1"/>
  <c r="E45" i="8" s="1"/>
  <c r="D53" i="8"/>
  <c r="K27" i="8"/>
  <c r="K28" i="8" s="1"/>
  <c r="L57" i="9"/>
  <c r="L58" i="9" s="1"/>
  <c r="Q37" i="1" l="1"/>
  <c r="P109" i="8"/>
  <c r="O111" i="8"/>
  <c r="O41" i="8" s="1"/>
  <c r="D80" i="2" s="1"/>
  <c r="P24" i="8"/>
  <c r="Q81" i="8"/>
  <c r="Q83" i="8" s="1"/>
  <c r="D63" i="2"/>
  <c r="D159" i="2"/>
  <c r="D161" i="2" s="1"/>
  <c r="J18" i="8"/>
  <c r="J21" i="8" s="1"/>
  <c r="K100" i="1"/>
  <c r="Q17" i="8"/>
  <c r="R130" i="8"/>
  <c r="R132" i="8" s="1"/>
  <c r="Q48" i="8"/>
  <c r="E53" i="8"/>
  <c r="E60" i="9" s="1"/>
  <c r="P25" i="8"/>
  <c r="Q86" i="8"/>
  <c r="Q88" i="8" s="1"/>
  <c r="G135" i="8"/>
  <c r="G138" i="8" s="1"/>
  <c r="F50" i="8"/>
  <c r="F51" i="8" s="1"/>
  <c r="G120" i="8"/>
  <c r="G122" i="8" s="1"/>
  <c r="F35" i="8"/>
  <c r="F36" i="8" s="1"/>
  <c r="F38" i="8" s="1"/>
  <c r="F45" i="8" s="1"/>
  <c r="K31" i="8"/>
  <c r="L96" i="8"/>
  <c r="L99" i="8" s="1"/>
  <c r="P26" i="8"/>
  <c r="Q91" i="8"/>
  <c r="Q93" i="8" s="1"/>
  <c r="D65" i="2"/>
  <c r="P42" i="8"/>
  <c r="Q125" i="8"/>
  <c r="Q127" i="8" s="1"/>
  <c r="L114" i="8"/>
  <c r="L117" i="8" s="1"/>
  <c r="K34" i="8"/>
  <c r="L27" i="8"/>
  <c r="L28" i="8" s="1"/>
  <c r="M57" i="9"/>
  <c r="M58" i="9" s="1"/>
  <c r="N32" i="8"/>
  <c r="O102" i="8"/>
  <c r="O104" i="8" s="1"/>
  <c r="D60" i="9"/>
  <c r="R37" i="1" l="1"/>
  <c r="O43" i="8"/>
  <c r="D82" i="2" s="1"/>
  <c r="Q109" i="8"/>
  <c r="P111" i="8"/>
  <c r="P41" i="8" s="1"/>
  <c r="P43" i="8" s="1"/>
  <c r="Q24" i="8"/>
  <c r="R81" i="8"/>
  <c r="R83" i="8" s="1"/>
  <c r="K102" i="1"/>
  <c r="K104" i="1" s="1"/>
  <c r="S130" i="8"/>
  <c r="S132" i="8" s="1"/>
  <c r="R48" i="8"/>
  <c r="R17" i="8"/>
  <c r="Q25" i="8"/>
  <c r="R86" i="8"/>
  <c r="R88" i="8" s="1"/>
  <c r="N57" i="9"/>
  <c r="N58" i="9" s="1"/>
  <c r="M27" i="8"/>
  <c r="M28" i="8" s="1"/>
  <c r="H135" i="8"/>
  <c r="H138" i="8" s="1"/>
  <c r="G50" i="8"/>
  <c r="G51" i="8" s="1"/>
  <c r="R91" i="8"/>
  <c r="R93" i="8" s="1"/>
  <c r="Q26" i="8"/>
  <c r="L34" i="8"/>
  <c r="M114" i="8"/>
  <c r="M117" i="8" s="1"/>
  <c r="Q42" i="8"/>
  <c r="R125" i="8"/>
  <c r="R127" i="8" s="1"/>
  <c r="L31" i="8"/>
  <c r="M96" i="8"/>
  <c r="M99" i="8" s="1"/>
  <c r="H120" i="8"/>
  <c r="H122" i="8" s="1"/>
  <c r="G35" i="8"/>
  <c r="G36" i="8" s="1"/>
  <c r="G38" i="8" s="1"/>
  <c r="G45" i="8" s="1"/>
  <c r="O32" i="8"/>
  <c r="D71" i="2" s="1"/>
  <c r="P102" i="8"/>
  <c r="P104" i="8" s="1"/>
  <c r="F53" i="8"/>
  <c r="S37" i="1" l="1"/>
  <c r="Q111" i="8"/>
  <c r="Q41" i="8" s="1"/>
  <c r="Q43" i="8" s="1"/>
  <c r="R109" i="8"/>
  <c r="S81" i="8"/>
  <c r="S83" i="8" s="1"/>
  <c r="R24" i="8"/>
  <c r="K18" i="8"/>
  <c r="K21" i="8" s="1"/>
  <c r="L100" i="1"/>
  <c r="R25" i="8"/>
  <c r="S86" i="8"/>
  <c r="S88" i="8" s="1"/>
  <c r="S17" i="8"/>
  <c r="S48" i="8"/>
  <c r="T130" i="8"/>
  <c r="T132" i="8" s="1"/>
  <c r="P32" i="8"/>
  <c r="Q102" i="8"/>
  <c r="Q104" i="8" s="1"/>
  <c r="S91" i="8"/>
  <c r="S93" i="8" s="1"/>
  <c r="R26" i="8"/>
  <c r="H50" i="8"/>
  <c r="H51" i="8" s="1"/>
  <c r="I135" i="8"/>
  <c r="I138" i="8" s="1"/>
  <c r="O57" i="9"/>
  <c r="O58" i="9" s="1"/>
  <c r="N27" i="8"/>
  <c r="N28" i="8" s="1"/>
  <c r="H35" i="8"/>
  <c r="H36" i="8" s="1"/>
  <c r="H38" i="8" s="1"/>
  <c r="H45" i="8" s="1"/>
  <c r="I120" i="8"/>
  <c r="I122" i="8" s="1"/>
  <c r="R42" i="8"/>
  <c r="S125" i="8"/>
  <c r="S127" i="8" s="1"/>
  <c r="N114" i="8"/>
  <c r="N117" i="8" s="1"/>
  <c r="M34" i="8"/>
  <c r="M31" i="8"/>
  <c r="N96" i="8"/>
  <c r="N99" i="8" s="1"/>
  <c r="F60" i="9"/>
  <c r="G53" i="8"/>
  <c r="T37" i="1" l="1"/>
  <c r="S109" i="8"/>
  <c r="R111" i="8"/>
  <c r="R41" i="8" s="1"/>
  <c r="R43" i="8" s="1"/>
  <c r="S24" i="8"/>
  <c r="T81" i="8"/>
  <c r="T83" i="8" s="1"/>
  <c r="L102" i="1"/>
  <c r="L104" i="1" s="1"/>
  <c r="T17" i="8"/>
  <c r="T48" i="8"/>
  <c r="U130" i="8"/>
  <c r="U132" i="8" s="1"/>
  <c r="T86" i="8"/>
  <c r="T88" i="8" s="1"/>
  <c r="S25" i="8"/>
  <c r="H53" i="8"/>
  <c r="N31" i="8"/>
  <c r="O96" i="8"/>
  <c r="O99" i="8" s="1"/>
  <c r="S26" i="8"/>
  <c r="T91" i="8"/>
  <c r="T93" i="8" s="1"/>
  <c r="I35" i="8"/>
  <c r="I36" i="8" s="1"/>
  <c r="I38" i="8" s="1"/>
  <c r="I45" i="8" s="1"/>
  <c r="J120" i="8"/>
  <c r="J122" i="8" s="1"/>
  <c r="P57" i="9"/>
  <c r="P58" i="9" s="1"/>
  <c r="O27" i="8"/>
  <c r="D51" i="2"/>
  <c r="N34" i="8"/>
  <c r="O114" i="8"/>
  <c r="O117" i="8" s="1"/>
  <c r="G60" i="9"/>
  <c r="T125" i="8"/>
  <c r="T127" i="8" s="1"/>
  <c r="S42" i="8"/>
  <c r="R102" i="8"/>
  <c r="R104" i="8" s="1"/>
  <c r="Q32" i="8"/>
  <c r="J135" i="8"/>
  <c r="J138" i="8" s="1"/>
  <c r="I50" i="8"/>
  <c r="I51" i="8" s="1"/>
  <c r="U37" i="1" l="1"/>
  <c r="T109" i="8"/>
  <c r="S111" i="8"/>
  <c r="S41" i="8" s="1"/>
  <c r="S43" i="8" s="1"/>
  <c r="U81" i="8"/>
  <c r="U83" i="8" s="1"/>
  <c r="T24" i="8"/>
  <c r="M100" i="1"/>
  <c r="L18" i="8"/>
  <c r="L21" i="8" s="1"/>
  <c r="H60" i="9"/>
  <c r="V130" i="8"/>
  <c r="V132" i="8" s="1"/>
  <c r="U48" i="8"/>
  <c r="U86" i="8"/>
  <c r="U88" i="8" s="1"/>
  <c r="T25" i="8"/>
  <c r="U17" i="8"/>
  <c r="I53" i="8"/>
  <c r="I60" i="9" s="1"/>
  <c r="D66" i="2"/>
  <c r="O28" i="8"/>
  <c r="P27" i="8"/>
  <c r="P28" i="8" s="1"/>
  <c r="Q57" i="9"/>
  <c r="Q58" i="9" s="1"/>
  <c r="K135" i="8"/>
  <c r="K138" i="8" s="1"/>
  <c r="J50" i="8"/>
  <c r="J51" i="8" s="1"/>
  <c r="T26" i="8"/>
  <c r="U91" i="8"/>
  <c r="U93" i="8" s="1"/>
  <c r="S102" i="8"/>
  <c r="S104" i="8" s="1"/>
  <c r="R32" i="8"/>
  <c r="U125" i="8"/>
  <c r="U127" i="8" s="1"/>
  <c r="T42" i="8"/>
  <c r="P114" i="8"/>
  <c r="P117" i="8" s="1"/>
  <c r="O34" i="8"/>
  <c r="D73" i="2" s="1"/>
  <c r="J35" i="8"/>
  <c r="J36" i="8" s="1"/>
  <c r="J38" i="8" s="1"/>
  <c r="J45" i="8" s="1"/>
  <c r="K120" i="8"/>
  <c r="K122" i="8" s="1"/>
  <c r="O31" i="8"/>
  <c r="P96" i="8"/>
  <c r="P99" i="8" s="1"/>
  <c r="V37" i="1" l="1"/>
  <c r="T111" i="8"/>
  <c r="T41" i="8" s="1"/>
  <c r="T43" i="8" s="1"/>
  <c r="U109" i="8"/>
  <c r="U24" i="8"/>
  <c r="V81" i="8"/>
  <c r="V83" i="8" s="1"/>
  <c r="M102" i="1"/>
  <c r="M104" i="1" s="1"/>
  <c r="J53" i="8"/>
  <c r="V17" i="8"/>
  <c r="U25" i="8"/>
  <c r="V86" i="8"/>
  <c r="V88" i="8" s="1"/>
  <c r="V48" i="8"/>
  <c r="W130" i="8"/>
  <c r="W132" i="8" s="1"/>
  <c r="P34" i="8"/>
  <c r="Q114" i="8"/>
  <c r="Q117" i="8" s="1"/>
  <c r="P31" i="8"/>
  <c r="Q96" i="8"/>
  <c r="Q99" i="8" s="1"/>
  <c r="R57" i="9"/>
  <c r="R58" i="9" s="1"/>
  <c r="Q27" i="8"/>
  <c r="Q28" i="8" s="1"/>
  <c r="D67" i="2"/>
  <c r="L135" i="8"/>
  <c r="L138" i="8" s="1"/>
  <c r="K50" i="8"/>
  <c r="K51" i="8" s="1"/>
  <c r="U26" i="8"/>
  <c r="V91" i="8"/>
  <c r="V93" i="8" s="1"/>
  <c r="U42" i="8"/>
  <c r="V125" i="8"/>
  <c r="V127" i="8" s="1"/>
  <c r="D70" i="2"/>
  <c r="T102" i="8"/>
  <c r="T104" i="8" s="1"/>
  <c r="S32" i="8"/>
  <c r="L120" i="8"/>
  <c r="L122" i="8" s="1"/>
  <c r="K35" i="8"/>
  <c r="K36" i="8" s="1"/>
  <c r="K38" i="8" s="1"/>
  <c r="K45" i="8" s="1"/>
  <c r="W37" i="1" l="1"/>
  <c r="U111" i="8"/>
  <c r="U41" i="8" s="1"/>
  <c r="U43" i="8" s="1"/>
  <c r="V109" i="8"/>
  <c r="J60" i="9"/>
  <c r="W81" i="8"/>
  <c r="W83" i="8" s="1"/>
  <c r="V24" i="8"/>
  <c r="N100" i="1"/>
  <c r="M18" i="8"/>
  <c r="M21" i="8" s="1"/>
  <c r="K53" i="8"/>
  <c r="K60" i="9" s="1"/>
  <c r="W86" i="8"/>
  <c r="W88" i="8" s="1"/>
  <c r="V25" i="8"/>
  <c r="W48" i="8"/>
  <c r="X130" i="8"/>
  <c r="X132" i="8" s="1"/>
  <c r="W17" i="8"/>
  <c r="W125" i="8"/>
  <c r="W127" i="8" s="1"/>
  <c r="V42" i="8"/>
  <c r="V26" i="8"/>
  <c r="W91" i="8"/>
  <c r="W93" i="8" s="1"/>
  <c r="T32" i="8"/>
  <c r="U102" i="8"/>
  <c r="U104" i="8" s="1"/>
  <c r="L50" i="8"/>
  <c r="L51" i="8" s="1"/>
  <c r="M135" i="8"/>
  <c r="M138" i="8" s="1"/>
  <c r="R96" i="8"/>
  <c r="R99" i="8" s="1"/>
  <c r="Q31" i="8"/>
  <c r="L35" i="8"/>
  <c r="L36" i="8" s="1"/>
  <c r="L38" i="8" s="1"/>
  <c r="L45" i="8" s="1"/>
  <c r="M120" i="8"/>
  <c r="M122" i="8" s="1"/>
  <c r="R114" i="8"/>
  <c r="R117" i="8" s="1"/>
  <c r="Q34" i="8"/>
  <c r="R27" i="8"/>
  <c r="R28" i="8" s="1"/>
  <c r="S57" i="9"/>
  <c r="S58" i="9" s="1"/>
  <c r="X37" i="1" l="1"/>
  <c r="V111" i="8"/>
  <c r="V41" i="8" s="1"/>
  <c r="V43" i="8" s="1"/>
  <c r="W109" i="8"/>
  <c r="W24" i="8"/>
  <c r="X81" i="8"/>
  <c r="X83" i="8" s="1"/>
  <c r="N102" i="1"/>
  <c r="N104" i="1" s="1"/>
  <c r="W25" i="8"/>
  <c r="X86" i="8"/>
  <c r="X88" i="8" s="1"/>
  <c r="X48" i="8"/>
  <c r="Y130" i="8"/>
  <c r="Y132" i="8" s="1"/>
  <c r="X17" i="8"/>
  <c r="W26" i="8"/>
  <c r="X91" i="8"/>
  <c r="X93" i="8" s="1"/>
  <c r="S114" i="8"/>
  <c r="S117" i="8" s="1"/>
  <c r="R34" i="8"/>
  <c r="W42" i="8"/>
  <c r="X125" i="8"/>
  <c r="X127" i="8" s="1"/>
  <c r="S96" i="8"/>
  <c r="S99" i="8" s="1"/>
  <c r="R31" i="8"/>
  <c r="S27" i="8"/>
  <c r="S28" i="8" s="1"/>
  <c r="T57" i="9"/>
  <c r="T58" i="9" s="1"/>
  <c r="M50" i="8"/>
  <c r="M51" i="8" s="1"/>
  <c r="N135" i="8"/>
  <c r="N138" i="8" s="1"/>
  <c r="U32" i="8"/>
  <c r="V102" i="8"/>
  <c r="V104" i="8" s="1"/>
  <c r="M35" i="8"/>
  <c r="M36" i="8" s="1"/>
  <c r="M38" i="8" s="1"/>
  <c r="M45" i="8" s="1"/>
  <c r="N120" i="8"/>
  <c r="N122" i="8" s="1"/>
  <c r="L53" i="8"/>
  <c r="Y37" i="1" l="1"/>
  <c r="W111" i="8"/>
  <c r="W41" i="8" s="1"/>
  <c r="W43" i="8" s="1"/>
  <c r="X109" i="8"/>
  <c r="X24" i="8"/>
  <c r="Y81" i="8"/>
  <c r="Y83" i="8" s="1"/>
  <c r="N18" i="8"/>
  <c r="N21" i="8" s="1"/>
  <c r="O100" i="1"/>
  <c r="Y17" i="8"/>
  <c r="Z130" i="8"/>
  <c r="Z132" i="8" s="1"/>
  <c r="Y48" i="8"/>
  <c r="X25" i="8"/>
  <c r="Y86" i="8"/>
  <c r="Y88" i="8" s="1"/>
  <c r="M53" i="8"/>
  <c r="X42" i="8"/>
  <c r="Y125" i="8"/>
  <c r="Y127" i="8" s="1"/>
  <c r="O120" i="8"/>
  <c r="O122" i="8" s="1"/>
  <c r="N35" i="8"/>
  <c r="N36" i="8" s="1"/>
  <c r="N38" i="8" s="1"/>
  <c r="L60" i="9"/>
  <c r="S34" i="8"/>
  <c r="T114" i="8"/>
  <c r="T117" i="8" s="1"/>
  <c r="X26" i="8"/>
  <c r="Y91" i="8"/>
  <c r="Y93" i="8" s="1"/>
  <c r="V32" i="8"/>
  <c r="W102" i="8"/>
  <c r="W104" i="8" s="1"/>
  <c r="T27" i="8"/>
  <c r="T28" i="8" s="1"/>
  <c r="U57" i="9"/>
  <c r="U58" i="9" s="1"/>
  <c r="S31" i="8"/>
  <c r="T96" i="8"/>
  <c r="T99" i="8" s="1"/>
  <c r="O135" i="8"/>
  <c r="O138" i="8" s="1"/>
  <c r="N50" i="8"/>
  <c r="N51" i="8" s="1"/>
  <c r="Z37" i="1" l="1"/>
  <c r="N45" i="8"/>
  <c r="N53" i="8" s="1"/>
  <c r="N60" i="9" s="1"/>
  <c r="X111" i="8"/>
  <c r="X41" i="8" s="1"/>
  <c r="X43" i="8" s="1"/>
  <c r="Y109" i="8"/>
  <c r="Y24" i="8"/>
  <c r="Z81" i="8"/>
  <c r="Z83" i="8" s="1"/>
  <c r="O102" i="1"/>
  <c r="O104" i="1" s="1"/>
  <c r="Y25" i="8"/>
  <c r="Z86" i="8"/>
  <c r="Z88" i="8" s="1"/>
  <c r="Z17" i="8"/>
  <c r="Z48" i="8"/>
  <c r="AA130" i="8"/>
  <c r="AA132" i="8" s="1"/>
  <c r="M60" i="9"/>
  <c r="P120" i="8"/>
  <c r="P122" i="8" s="1"/>
  <c r="O35" i="8"/>
  <c r="O50" i="8"/>
  <c r="P135" i="8"/>
  <c r="P138" i="8" s="1"/>
  <c r="T34" i="8"/>
  <c r="U114" i="8"/>
  <c r="U117" i="8" s="1"/>
  <c r="Y42" i="8"/>
  <c r="Z125" i="8"/>
  <c r="Z127" i="8" s="1"/>
  <c r="W32" i="8"/>
  <c r="X102" i="8"/>
  <c r="X104" i="8" s="1"/>
  <c r="Y26" i="8"/>
  <c r="Z91" i="8"/>
  <c r="Z93" i="8" s="1"/>
  <c r="T31" i="8"/>
  <c r="U96" i="8"/>
  <c r="U99" i="8" s="1"/>
  <c r="V57" i="9"/>
  <c r="V58" i="9" s="1"/>
  <c r="U27" i="8"/>
  <c r="U28" i="8" s="1"/>
  <c r="AA37" i="1" l="1"/>
  <c r="Y111" i="8"/>
  <c r="Y41" i="8" s="1"/>
  <c r="Y43" i="8" s="1"/>
  <c r="Z109" i="8"/>
  <c r="AA81" i="8"/>
  <c r="AA83" i="8" s="1"/>
  <c r="Z24" i="8"/>
  <c r="P100" i="1"/>
  <c r="O18" i="8"/>
  <c r="AB130" i="8"/>
  <c r="AB132" i="8" s="1"/>
  <c r="AA48" i="8"/>
  <c r="E87" i="2" s="1"/>
  <c r="AA86" i="8"/>
  <c r="AA88" i="8" s="1"/>
  <c r="Z25" i="8"/>
  <c r="AA17" i="8"/>
  <c r="E58" i="2" s="1"/>
  <c r="Z26" i="8"/>
  <c r="AA91" i="8"/>
  <c r="AA93" i="8" s="1"/>
  <c r="Q120" i="8"/>
  <c r="Q122" i="8" s="1"/>
  <c r="P35" i="8"/>
  <c r="P36" i="8" s="1"/>
  <c r="P38" i="8" s="1"/>
  <c r="V27" i="8"/>
  <c r="V28" i="8" s="1"/>
  <c r="W57" i="9"/>
  <c r="W58" i="9" s="1"/>
  <c r="Q135" i="8"/>
  <c r="Q138" i="8" s="1"/>
  <c r="P50" i="8"/>
  <c r="P51" i="8" s="1"/>
  <c r="V114" i="8"/>
  <c r="V117" i="8" s="1"/>
  <c r="U34" i="8"/>
  <c r="D89" i="2"/>
  <c r="O51" i="8"/>
  <c r="D90" i="2" s="1"/>
  <c r="D74" i="2"/>
  <c r="O36" i="8"/>
  <c r="X32" i="8"/>
  <c r="Y102" i="8"/>
  <c r="Y104" i="8" s="1"/>
  <c r="V96" i="8"/>
  <c r="V99" i="8" s="1"/>
  <c r="U31" i="8"/>
  <c r="AA125" i="8"/>
  <c r="AA127" i="8" s="1"/>
  <c r="Z42" i="8"/>
  <c r="AB37" i="1" l="1"/>
  <c r="AA109" i="8"/>
  <c r="Z111" i="8"/>
  <c r="Z41" i="8" s="1"/>
  <c r="Z43" i="8" s="1"/>
  <c r="AA24" i="8"/>
  <c r="AB81" i="8"/>
  <c r="AB83" i="8" s="1"/>
  <c r="D59" i="2"/>
  <c r="O21" i="8"/>
  <c r="D60" i="2" s="1"/>
  <c r="P102" i="1"/>
  <c r="P104" i="1" s="1"/>
  <c r="AA25" i="8"/>
  <c r="E64" i="2" s="1"/>
  <c r="E163" i="2" s="1"/>
  <c r="AB86" i="8"/>
  <c r="AB88" i="8" s="1"/>
  <c r="AB17" i="8"/>
  <c r="AB48" i="8"/>
  <c r="AC130" i="8"/>
  <c r="AC132" i="8" s="1"/>
  <c r="D120" i="2"/>
  <c r="D143" i="2"/>
  <c r="AA26" i="8"/>
  <c r="AB91" i="8"/>
  <c r="AB93" i="8" s="1"/>
  <c r="Y32" i="8"/>
  <c r="Z102" i="8"/>
  <c r="Z104" i="8" s="1"/>
  <c r="X57" i="9"/>
  <c r="X58" i="9" s="1"/>
  <c r="W27" i="8"/>
  <c r="W28" i="8" s="1"/>
  <c r="Q35" i="8"/>
  <c r="Q36" i="8" s="1"/>
  <c r="Q38" i="8" s="1"/>
  <c r="R120" i="8"/>
  <c r="R122" i="8" s="1"/>
  <c r="V34" i="8"/>
  <c r="W114" i="8"/>
  <c r="W117" i="8" s="1"/>
  <c r="Q50" i="8"/>
  <c r="Q51" i="8" s="1"/>
  <c r="R135" i="8"/>
  <c r="R138" i="8" s="1"/>
  <c r="D75" i="2"/>
  <c r="D151" i="2" s="1"/>
  <c r="O38" i="8"/>
  <c r="AA42" i="8"/>
  <c r="E81" i="2" s="1"/>
  <c r="AB125" i="8"/>
  <c r="AB127" i="8" s="1"/>
  <c r="V31" i="8"/>
  <c r="W96" i="8"/>
  <c r="W99" i="8" s="1"/>
  <c r="AC37" i="1" l="1"/>
  <c r="AB109" i="8"/>
  <c r="AA111" i="8"/>
  <c r="AA41" i="8" s="1"/>
  <c r="E80" i="2" s="1"/>
  <c r="AC81" i="8"/>
  <c r="AC83" i="8" s="1"/>
  <c r="AB24" i="8"/>
  <c r="E63" i="2"/>
  <c r="E159" i="2"/>
  <c r="E161" i="2" s="1"/>
  <c r="Q100" i="1"/>
  <c r="P18" i="8"/>
  <c r="P21" i="8" s="1"/>
  <c r="P45" i="8" s="1"/>
  <c r="P53" i="8" s="1"/>
  <c r="AC86" i="8"/>
  <c r="AC88" i="8" s="1"/>
  <c r="AB25" i="8"/>
  <c r="AD130" i="8"/>
  <c r="AD132" i="8" s="1"/>
  <c r="AC48" i="8"/>
  <c r="AC17" i="8"/>
  <c r="D77" i="2"/>
  <c r="O45" i="8"/>
  <c r="R35" i="8"/>
  <c r="R36" i="8" s="1"/>
  <c r="R38" i="8" s="1"/>
  <c r="S120" i="8"/>
  <c r="S122" i="8" s="1"/>
  <c r="AC91" i="8"/>
  <c r="AC93" i="8" s="1"/>
  <c r="AB26" i="8"/>
  <c r="AB42" i="8"/>
  <c r="AC125" i="8"/>
  <c r="AC127" i="8" s="1"/>
  <c r="X96" i="8"/>
  <c r="X99" i="8" s="1"/>
  <c r="W31" i="8"/>
  <c r="X27" i="8"/>
  <c r="X28" i="8" s="1"/>
  <c r="Y57" i="9"/>
  <c r="Y58" i="9" s="1"/>
  <c r="S135" i="8"/>
  <c r="S138" i="8" s="1"/>
  <c r="R50" i="8"/>
  <c r="R51" i="8" s="1"/>
  <c r="E65" i="2"/>
  <c r="X114" i="8"/>
  <c r="X117" i="8" s="1"/>
  <c r="W34" i="8"/>
  <c r="Z32" i="8"/>
  <c r="AA102" i="8"/>
  <c r="AA104" i="8" s="1"/>
  <c r="AD37" i="1" l="1"/>
  <c r="AA43" i="8"/>
  <c r="E82" i="2" s="1"/>
  <c r="AB111" i="8"/>
  <c r="AB41" i="8" s="1"/>
  <c r="AB43" i="8" s="1"/>
  <c r="AC109" i="8"/>
  <c r="AD81" i="8"/>
  <c r="AD83" i="8" s="1"/>
  <c r="AC24" i="8"/>
  <c r="P60" i="9"/>
  <c r="Q102" i="1"/>
  <c r="Q104" i="1" s="1"/>
  <c r="AD17" i="8"/>
  <c r="AC25" i="8"/>
  <c r="AD86" i="8"/>
  <c r="AD88" i="8" s="1"/>
  <c r="AE130" i="8"/>
  <c r="AE132" i="8" s="1"/>
  <c r="AD48" i="8"/>
  <c r="AB102" i="8"/>
  <c r="AB104" i="8" s="1"/>
  <c r="AA32" i="8"/>
  <c r="E71" i="2" s="1"/>
  <c r="T135" i="8"/>
  <c r="T138" i="8" s="1"/>
  <c r="S50" i="8"/>
  <c r="S51" i="8" s="1"/>
  <c r="Z57" i="9"/>
  <c r="Z58" i="9" s="1"/>
  <c r="Y27" i="8"/>
  <c r="Y28" i="8" s="1"/>
  <c r="D84" i="2"/>
  <c r="O53" i="8"/>
  <c r="T120" i="8"/>
  <c r="T122" i="8" s="1"/>
  <c r="S35" i="8"/>
  <c r="S36" i="8" s="1"/>
  <c r="S38" i="8" s="1"/>
  <c r="AD125" i="8"/>
  <c r="AD127" i="8" s="1"/>
  <c r="AC42" i="8"/>
  <c r="AD91" i="8"/>
  <c r="AD93" i="8" s="1"/>
  <c r="AC26" i="8"/>
  <c r="X34" i="8"/>
  <c r="Y114" i="8"/>
  <c r="Y117" i="8" s="1"/>
  <c r="X31" i="8"/>
  <c r="Y96" i="8"/>
  <c r="Y99" i="8" s="1"/>
  <c r="AE37" i="1" l="1"/>
  <c r="AC111" i="8"/>
  <c r="AC41" i="8" s="1"/>
  <c r="AC43" i="8" s="1"/>
  <c r="AD109" i="8"/>
  <c r="AD24" i="8"/>
  <c r="AE81" i="8"/>
  <c r="AE83" i="8" s="1"/>
  <c r="Q18" i="8"/>
  <c r="Q21" i="8" s="1"/>
  <c r="Q45" i="8" s="1"/>
  <c r="Q53" i="8" s="1"/>
  <c r="R100" i="1"/>
  <c r="AE17" i="8"/>
  <c r="AD25" i="8"/>
  <c r="AE86" i="8"/>
  <c r="AE88" i="8" s="1"/>
  <c r="AF130" i="8"/>
  <c r="AF132" i="8" s="1"/>
  <c r="AE48" i="8"/>
  <c r="AD26" i="8"/>
  <c r="AE91" i="8"/>
  <c r="AE93" i="8" s="1"/>
  <c r="AE125" i="8"/>
  <c r="AE127" i="8" s="1"/>
  <c r="AD42" i="8"/>
  <c r="O60" i="9"/>
  <c r="AB32" i="8"/>
  <c r="AC102" i="8"/>
  <c r="AC104" i="8" s="1"/>
  <c r="Y31" i="8"/>
  <c r="Z96" i="8"/>
  <c r="Z99" i="8" s="1"/>
  <c r="AA57" i="9"/>
  <c r="AA58" i="9" s="1"/>
  <c r="Z27" i="8"/>
  <c r="Z28" i="8" s="1"/>
  <c r="Y34" i="8"/>
  <c r="Z114" i="8"/>
  <c r="Z117" i="8" s="1"/>
  <c r="T35" i="8"/>
  <c r="T36" i="8" s="1"/>
  <c r="T38" i="8" s="1"/>
  <c r="U120" i="8"/>
  <c r="U122" i="8" s="1"/>
  <c r="U135" i="8"/>
  <c r="U138" i="8" s="1"/>
  <c r="T50" i="8"/>
  <c r="T51" i="8" s="1"/>
  <c r="AF37" i="1" l="1"/>
  <c r="AD111" i="8"/>
  <c r="AD41" i="8" s="1"/>
  <c r="AD43" i="8" s="1"/>
  <c r="AE109" i="8"/>
  <c r="AF81" i="8"/>
  <c r="AF83" i="8" s="1"/>
  <c r="AE24" i="8"/>
  <c r="R102" i="1"/>
  <c r="R104" i="1" s="1"/>
  <c r="Q60" i="9"/>
  <c r="AG130" i="8"/>
  <c r="AG132" i="8" s="1"/>
  <c r="AF48" i="8"/>
  <c r="AE25" i="8"/>
  <c r="AF86" i="8"/>
  <c r="AF88" i="8" s="1"/>
  <c r="AF17" i="8"/>
  <c r="AA114" i="8"/>
  <c r="AA117" i="8" s="1"/>
  <c r="Z34" i="8"/>
  <c r="AF91" i="8"/>
  <c r="AF93" i="8" s="1"/>
  <c r="AE26" i="8"/>
  <c r="AB57" i="9"/>
  <c r="AB58" i="9" s="1"/>
  <c r="AA27" i="8"/>
  <c r="E51" i="2"/>
  <c r="Z31" i="8"/>
  <c r="AA96" i="8"/>
  <c r="AA99" i="8" s="1"/>
  <c r="AE42" i="8"/>
  <c r="AF125" i="8"/>
  <c r="AF127" i="8" s="1"/>
  <c r="AC32" i="8"/>
  <c r="AD102" i="8"/>
  <c r="AD104" i="8" s="1"/>
  <c r="U50" i="8"/>
  <c r="U51" i="8" s="1"/>
  <c r="V135" i="8"/>
  <c r="V138" i="8" s="1"/>
  <c r="V120" i="8"/>
  <c r="V122" i="8" s="1"/>
  <c r="U35" i="8"/>
  <c r="U36" i="8" s="1"/>
  <c r="U38" i="8" s="1"/>
  <c r="AG37" i="1" l="1"/>
  <c r="AF109" i="8"/>
  <c r="AE111" i="8"/>
  <c r="AE41" i="8" s="1"/>
  <c r="AE43" i="8" s="1"/>
  <c r="AF24" i="8"/>
  <c r="AG81" i="8"/>
  <c r="AG83" i="8" s="1"/>
  <c r="R18" i="8"/>
  <c r="R21" i="8" s="1"/>
  <c r="R45" i="8" s="1"/>
  <c r="R53" i="8" s="1"/>
  <c r="S100" i="1"/>
  <c r="AG17" i="8"/>
  <c r="AG48" i="8"/>
  <c r="AH130" i="8"/>
  <c r="AH132" i="8" s="1"/>
  <c r="AF25" i="8"/>
  <c r="AG86" i="8"/>
  <c r="AG88" i="8" s="1"/>
  <c r="V50" i="8"/>
  <c r="V51" i="8" s="1"/>
  <c r="W135" i="8"/>
  <c r="W138" i="8" s="1"/>
  <c r="AG91" i="8"/>
  <c r="AG93" i="8" s="1"/>
  <c r="AF26" i="8"/>
  <c r="AD32" i="8"/>
  <c r="AE102" i="8"/>
  <c r="AE104" i="8" s="1"/>
  <c r="E66" i="2"/>
  <c r="AA28" i="8"/>
  <c r="AB114" i="8"/>
  <c r="AB117" i="8" s="1"/>
  <c r="AA34" i="8"/>
  <c r="E73" i="2" s="1"/>
  <c r="AF42" i="8"/>
  <c r="AG125" i="8"/>
  <c r="AG127" i="8" s="1"/>
  <c r="AA31" i="8"/>
  <c r="AB96" i="8"/>
  <c r="AB99" i="8" s="1"/>
  <c r="AB27" i="8"/>
  <c r="AB28" i="8" s="1"/>
  <c r="AC57" i="9"/>
  <c r="AC58" i="9" s="1"/>
  <c r="V35" i="8"/>
  <c r="V36" i="8" s="1"/>
  <c r="V38" i="8" s="1"/>
  <c r="W120" i="8"/>
  <c r="W122" i="8" s="1"/>
  <c r="AH37" i="1" l="1"/>
  <c r="AF111" i="8"/>
  <c r="AF41" i="8" s="1"/>
  <c r="AF43" i="8" s="1"/>
  <c r="AG109" i="8"/>
  <c r="AH81" i="8"/>
  <c r="AH83" i="8" s="1"/>
  <c r="AG24" i="8"/>
  <c r="S102" i="1"/>
  <c r="S104" i="1" s="1"/>
  <c r="R60" i="9"/>
  <c r="AH48" i="8"/>
  <c r="AI130" i="8"/>
  <c r="AI132" i="8" s="1"/>
  <c r="AH17" i="8"/>
  <c r="AG25" i="8"/>
  <c r="AH86" i="8"/>
  <c r="AH88" i="8" s="1"/>
  <c r="AC27" i="8"/>
  <c r="AC28" i="8" s="1"/>
  <c r="AD57" i="9"/>
  <c r="AD58" i="9" s="1"/>
  <c r="AC96" i="8"/>
  <c r="AC99" i="8" s="1"/>
  <c r="AB31" i="8"/>
  <c r="E70" i="2"/>
  <c r="AH125" i="8"/>
  <c r="AH127" i="8" s="1"/>
  <c r="AG42" i="8"/>
  <c r="E67" i="2"/>
  <c r="W35" i="8"/>
  <c r="W36" i="8" s="1"/>
  <c r="W38" i="8" s="1"/>
  <c r="X120" i="8"/>
  <c r="X122" i="8" s="1"/>
  <c r="AF102" i="8"/>
  <c r="AF104" i="8" s="1"/>
  <c r="AE32" i="8"/>
  <c r="AG26" i="8"/>
  <c r="AH91" i="8"/>
  <c r="AH93" i="8" s="1"/>
  <c r="W50" i="8"/>
  <c r="W51" i="8" s="1"/>
  <c r="X135" i="8"/>
  <c r="X138" i="8" s="1"/>
  <c r="AC114" i="8"/>
  <c r="AC117" i="8" s="1"/>
  <c r="AB34" i="8"/>
  <c r="AI37" i="1" l="1"/>
  <c r="AG111" i="8"/>
  <c r="AG41" i="8" s="1"/>
  <c r="AG43" i="8" s="1"/>
  <c r="AH109" i="8"/>
  <c r="AI81" i="8"/>
  <c r="AI83" i="8" s="1"/>
  <c r="AH24" i="8"/>
  <c r="T100" i="1"/>
  <c r="S18" i="8"/>
  <c r="S21" i="8" s="1"/>
  <c r="S45" i="8" s="1"/>
  <c r="S53" i="8" s="1"/>
  <c r="AH25" i="8"/>
  <c r="AI86" i="8"/>
  <c r="AI88" i="8" s="1"/>
  <c r="AI17" i="8"/>
  <c r="AJ130" i="8"/>
  <c r="AJ132" i="8" s="1"/>
  <c r="AI48" i="8"/>
  <c r="AH42" i="8"/>
  <c r="AI125" i="8"/>
  <c r="AI127" i="8" s="1"/>
  <c r="AI91" i="8"/>
  <c r="AI93" i="8" s="1"/>
  <c r="AH26" i="8"/>
  <c r="AD96" i="8"/>
  <c r="AD99" i="8" s="1"/>
  <c r="AC31" i="8"/>
  <c r="Y135" i="8"/>
  <c r="Y138" i="8" s="1"/>
  <c r="X50" i="8"/>
  <c r="X51" i="8" s="1"/>
  <c r="Y120" i="8"/>
  <c r="Y122" i="8" s="1"/>
  <c r="X35" i="8"/>
  <c r="X36" i="8" s="1"/>
  <c r="X38" i="8" s="1"/>
  <c r="AD27" i="8"/>
  <c r="AD28" i="8" s="1"/>
  <c r="AE57" i="9"/>
  <c r="AE58" i="9" s="1"/>
  <c r="AD114" i="8"/>
  <c r="AD117" i="8" s="1"/>
  <c r="AC34" i="8"/>
  <c r="AF32" i="8"/>
  <c r="AG102" i="8"/>
  <c r="AG104" i="8" s="1"/>
  <c r="AJ37" i="1" l="1"/>
  <c r="AI109" i="8"/>
  <c r="AH111" i="8"/>
  <c r="AH41" i="8" s="1"/>
  <c r="AH43" i="8" s="1"/>
  <c r="AI24" i="8"/>
  <c r="AJ81" i="8"/>
  <c r="AJ83" i="8" s="1"/>
  <c r="S60" i="9"/>
  <c r="T102" i="1"/>
  <c r="T104" i="1" s="1"/>
  <c r="AJ17" i="8"/>
  <c r="AK130" i="8"/>
  <c r="AK132" i="8" s="1"/>
  <c r="AJ48" i="8"/>
  <c r="AI25" i="8"/>
  <c r="AJ86" i="8"/>
  <c r="AJ88" i="8" s="1"/>
  <c r="AF57" i="9"/>
  <c r="AF58" i="9" s="1"/>
  <c r="AE27" i="8"/>
  <c r="AE28" i="8" s="1"/>
  <c r="AJ91" i="8"/>
  <c r="AJ93" i="8" s="1"/>
  <c r="AI26" i="8"/>
  <c r="Y35" i="8"/>
  <c r="Y36" i="8" s="1"/>
  <c r="Y38" i="8" s="1"/>
  <c r="Z120" i="8"/>
  <c r="Z122" i="8" s="1"/>
  <c r="AD31" i="8"/>
  <c r="AE96" i="8"/>
  <c r="AE99" i="8" s="1"/>
  <c r="Z135" i="8"/>
  <c r="Z138" i="8" s="1"/>
  <c r="Y50" i="8"/>
  <c r="Y51" i="8" s="1"/>
  <c r="AI42" i="8"/>
  <c r="AJ125" i="8"/>
  <c r="AJ127" i="8" s="1"/>
  <c r="AD34" i="8"/>
  <c r="AE114" i="8"/>
  <c r="AE117" i="8" s="1"/>
  <c r="AG32" i="8"/>
  <c r="AH102" i="8"/>
  <c r="AH104" i="8" s="1"/>
  <c r="AK37" i="1" l="1"/>
  <c r="AJ109" i="8"/>
  <c r="AI111" i="8"/>
  <c r="AI41" i="8" s="1"/>
  <c r="AI43" i="8" s="1"/>
  <c r="AJ24" i="8"/>
  <c r="AK81" i="8"/>
  <c r="AK83" i="8" s="1"/>
  <c r="T18" i="8"/>
  <c r="T21" i="8" s="1"/>
  <c r="T45" i="8" s="1"/>
  <c r="T53" i="8" s="1"/>
  <c r="U100" i="1"/>
  <c r="AK48" i="8"/>
  <c r="AL130" i="8"/>
  <c r="AL132" i="8" s="1"/>
  <c r="AK17" i="8"/>
  <c r="AJ25" i="8"/>
  <c r="AK86" i="8"/>
  <c r="AK88" i="8" s="1"/>
  <c r="Z50" i="8"/>
  <c r="Z51" i="8" s="1"/>
  <c r="AA135" i="8"/>
  <c r="AA138" i="8" s="1"/>
  <c r="AK125" i="8"/>
  <c r="AK127" i="8" s="1"/>
  <c r="AJ42" i="8"/>
  <c r="AF114" i="8"/>
  <c r="AF117" i="8" s="1"/>
  <c r="AE34" i="8"/>
  <c r="AJ26" i="8"/>
  <c r="AK91" i="8"/>
  <c r="AK93" i="8" s="1"/>
  <c r="AE31" i="8"/>
  <c r="AF96" i="8"/>
  <c r="AF99" i="8" s="1"/>
  <c r="Z35" i="8"/>
  <c r="Z36" i="8" s="1"/>
  <c r="Z38" i="8" s="1"/>
  <c r="AA120" i="8"/>
  <c r="AA122" i="8" s="1"/>
  <c r="AH32" i="8"/>
  <c r="AI102" i="8"/>
  <c r="AI104" i="8" s="1"/>
  <c r="AG57" i="9"/>
  <c r="AG58" i="9" s="1"/>
  <c r="AF27" i="8"/>
  <c r="AF28" i="8" s="1"/>
  <c r="AL37" i="1" l="1"/>
  <c r="AJ111" i="8"/>
  <c r="AJ41" i="8" s="1"/>
  <c r="AJ43" i="8" s="1"/>
  <c r="AK109" i="8"/>
  <c r="AL81" i="8"/>
  <c r="AL83" i="8" s="1"/>
  <c r="AK24" i="8"/>
  <c r="U102" i="1"/>
  <c r="U104" i="1" s="1"/>
  <c r="T60" i="9"/>
  <c r="AK25" i="8"/>
  <c r="AL86" i="8"/>
  <c r="AL88" i="8" s="1"/>
  <c r="AL17" i="8"/>
  <c r="AM17" i="8"/>
  <c r="F58" i="2" s="1"/>
  <c r="AL48" i="8"/>
  <c r="AM130" i="8"/>
  <c r="AM132" i="8" s="1"/>
  <c r="AM48" i="8" s="1"/>
  <c r="F87" i="2" s="1"/>
  <c r="AA35" i="8"/>
  <c r="AB120" i="8"/>
  <c r="AB122" i="8" s="1"/>
  <c r="AF31" i="8"/>
  <c r="AG96" i="8"/>
  <c r="AG99" i="8" s="1"/>
  <c r="AI32" i="8"/>
  <c r="AJ102" i="8"/>
  <c r="AJ104" i="8" s="1"/>
  <c r="AK26" i="8"/>
  <c r="AL91" i="8"/>
  <c r="AL93" i="8" s="1"/>
  <c r="AB135" i="8"/>
  <c r="AB138" i="8" s="1"/>
  <c r="AA50" i="8"/>
  <c r="AG114" i="8"/>
  <c r="AG117" i="8" s="1"/>
  <c r="AF34" i="8"/>
  <c r="AK42" i="8"/>
  <c r="AL125" i="8"/>
  <c r="AL127" i="8" s="1"/>
  <c r="AH57" i="9"/>
  <c r="AH58" i="9" s="1"/>
  <c r="AG27" i="8"/>
  <c r="AG28" i="8" s="1"/>
  <c r="AM37" i="1" l="1"/>
  <c r="AK111" i="8"/>
  <c r="AK41" i="8" s="1"/>
  <c r="AK43" i="8" s="1"/>
  <c r="AL109" i="8"/>
  <c r="AL24" i="8"/>
  <c r="AM81" i="8"/>
  <c r="AM83" i="8" s="1"/>
  <c r="AM24" i="8" s="1"/>
  <c r="U18" i="8"/>
  <c r="U21" i="8" s="1"/>
  <c r="U45" i="8" s="1"/>
  <c r="U53" i="8" s="1"/>
  <c r="V100" i="1"/>
  <c r="AM86" i="8"/>
  <c r="AM88" i="8" s="1"/>
  <c r="AM25" i="8" s="1"/>
  <c r="F64" i="2" s="1"/>
  <c r="F163" i="2" s="1"/>
  <c r="AL25" i="8"/>
  <c r="AI57" i="9"/>
  <c r="AI58" i="9" s="1"/>
  <c r="AH27" i="8"/>
  <c r="AH28" i="8" s="1"/>
  <c r="AG34" i="8"/>
  <c r="AH114" i="8"/>
  <c r="AH117" i="8" s="1"/>
  <c r="AK102" i="8"/>
  <c r="AK104" i="8" s="1"/>
  <c r="AJ32" i="8"/>
  <c r="AM125" i="8"/>
  <c r="AM127" i="8" s="1"/>
  <c r="AM42" i="8" s="1"/>
  <c r="F81" i="2" s="1"/>
  <c r="AL42" i="8"/>
  <c r="AC135" i="8"/>
  <c r="AC138" i="8" s="1"/>
  <c r="AB50" i="8"/>
  <c r="AB51" i="8" s="1"/>
  <c r="E74" i="2"/>
  <c r="AA36" i="8"/>
  <c r="AG31" i="8"/>
  <c r="AH96" i="8"/>
  <c r="AH99" i="8" s="1"/>
  <c r="E89" i="2"/>
  <c r="AA51" i="8"/>
  <c r="E90" i="2" s="1"/>
  <c r="AB35" i="8"/>
  <c r="AB36" i="8" s="1"/>
  <c r="AB38" i="8" s="1"/>
  <c r="AC120" i="8"/>
  <c r="AC122" i="8" s="1"/>
  <c r="AM91" i="8"/>
  <c r="AM93" i="8" s="1"/>
  <c r="AM26" i="8" s="1"/>
  <c r="AL26" i="8"/>
  <c r="AM109" i="8" l="1"/>
  <c r="AM111" i="8" s="1"/>
  <c r="AM41" i="8" s="1"/>
  <c r="F80" i="2" s="1"/>
  <c r="AL111" i="8"/>
  <c r="AL41" i="8" s="1"/>
  <c r="AL43" i="8" s="1"/>
  <c r="F63" i="2"/>
  <c r="F159" i="2"/>
  <c r="F161" i="2" s="1"/>
  <c r="V102" i="1"/>
  <c r="V104" i="1" s="1"/>
  <c r="U60" i="9"/>
  <c r="E120" i="2"/>
  <c r="E143" i="2"/>
  <c r="AH31" i="8"/>
  <c r="AI96" i="8"/>
  <c r="AI99" i="8" s="1"/>
  <c r="AD120" i="8"/>
  <c r="AD122" i="8" s="1"/>
  <c r="AC35" i="8"/>
  <c r="AC36" i="8" s="1"/>
  <c r="AC38" i="8" s="1"/>
  <c r="AD135" i="8"/>
  <c r="AD138" i="8" s="1"/>
  <c r="AC50" i="8"/>
  <c r="AC51" i="8" s="1"/>
  <c r="AL102" i="8"/>
  <c r="AL104" i="8" s="1"/>
  <c r="AK32" i="8"/>
  <c r="F65" i="2"/>
  <c r="AI114" i="8"/>
  <c r="AI117" i="8" s="1"/>
  <c r="AH34" i="8"/>
  <c r="E75" i="2"/>
  <c r="E151" i="2" s="1"/>
  <c r="AA38" i="8"/>
  <c r="AI27" i="8"/>
  <c r="AI28" i="8" s="1"/>
  <c r="AJ57" i="9"/>
  <c r="AJ58" i="9" s="1"/>
  <c r="AM43" i="8" l="1"/>
  <c r="F82" i="2" s="1"/>
  <c r="V18" i="8"/>
  <c r="V21" i="8" s="1"/>
  <c r="V45" i="8" s="1"/>
  <c r="V53" i="8" s="1"/>
  <c r="W100" i="1"/>
  <c r="AL32" i="8"/>
  <c r="AM102" i="8"/>
  <c r="AM104" i="8" s="1"/>
  <c r="AM32" i="8" s="1"/>
  <c r="F71" i="2" s="1"/>
  <c r="AJ27" i="8"/>
  <c r="AJ28" i="8" s="1"/>
  <c r="AK57" i="9"/>
  <c r="AK58" i="9" s="1"/>
  <c r="E77" i="2"/>
  <c r="AD50" i="8"/>
  <c r="AD51" i="8" s="1"/>
  <c r="AE135" i="8"/>
  <c r="AE138" i="8" s="1"/>
  <c r="AJ114" i="8"/>
  <c r="AJ117" i="8" s="1"/>
  <c r="AI34" i="8"/>
  <c r="AI31" i="8"/>
  <c r="AJ96" i="8"/>
  <c r="AJ99" i="8" s="1"/>
  <c r="AD35" i="8"/>
  <c r="AD36" i="8" s="1"/>
  <c r="AD38" i="8" s="1"/>
  <c r="AE120" i="8"/>
  <c r="AE122" i="8" s="1"/>
  <c r="W102" i="1" l="1"/>
  <c r="W104" i="1" s="1"/>
  <c r="V60" i="9"/>
  <c r="AK114" i="8"/>
  <c r="AK117" i="8" s="1"/>
  <c r="AJ34" i="8"/>
  <c r="AE35" i="8"/>
  <c r="AE36" i="8" s="1"/>
  <c r="AE38" i="8" s="1"/>
  <c r="AF120" i="8"/>
  <c r="AF122" i="8" s="1"/>
  <c r="AF135" i="8"/>
  <c r="AF138" i="8" s="1"/>
  <c r="AE50" i="8"/>
  <c r="AE51" i="8" s="1"/>
  <c r="AK27" i="8"/>
  <c r="AK28" i="8" s="1"/>
  <c r="AL57" i="9"/>
  <c r="AL58" i="9" s="1"/>
  <c r="AJ31" i="8"/>
  <c r="AK96" i="8"/>
  <c r="AK99" i="8" s="1"/>
  <c r="W18" i="8" l="1"/>
  <c r="W21" i="8" s="1"/>
  <c r="W45" i="8" s="1"/>
  <c r="W53" i="8" s="1"/>
  <c r="X100" i="1"/>
  <c r="AF50" i="8"/>
  <c r="AF51" i="8" s="1"/>
  <c r="AG135" i="8"/>
  <c r="AG138" i="8" s="1"/>
  <c r="AG120" i="8"/>
  <c r="AG122" i="8" s="1"/>
  <c r="AF35" i="8"/>
  <c r="AF36" i="8" s="1"/>
  <c r="AF38" i="8" s="1"/>
  <c r="AK31" i="8"/>
  <c r="AL96" i="8"/>
  <c r="AL99" i="8" s="1"/>
  <c r="AK34" i="8"/>
  <c r="AL114" i="8"/>
  <c r="AL117" i="8" s="1"/>
  <c r="AM57" i="9"/>
  <c r="AM58" i="9" s="1"/>
  <c r="AL27" i="8"/>
  <c r="AL28" i="8" s="1"/>
  <c r="W60" i="9" l="1"/>
  <c r="X102" i="1"/>
  <c r="X104" i="1" s="1"/>
  <c r="AL34" i="8"/>
  <c r="AM114" i="8"/>
  <c r="AM117" i="8" s="1"/>
  <c r="AM34" i="8" s="1"/>
  <c r="F73" i="2" s="1"/>
  <c r="F51" i="2"/>
  <c r="AM27" i="8"/>
  <c r="AL31" i="8"/>
  <c r="AM96" i="8"/>
  <c r="AM99" i="8" s="1"/>
  <c r="AM31" i="8" s="1"/>
  <c r="AG50" i="8"/>
  <c r="AG51" i="8" s="1"/>
  <c r="AH135" i="8"/>
  <c r="AH138" i="8" s="1"/>
  <c r="AH120" i="8"/>
  <c r="AH122" i="8" s="1"/>
  <c r="AG35" i="8"/>
  <c r="AG36" i="8" s="1"/>
  <c r="AG38" i="8" s="1"/>
  <c r="X18" i="8" l="1"/>
  <c r="X21" i="8" s="1"/>
  <c r="X45" i="8" s="1"/>
  <c r="X53" i="8" s="1"/>
  <c r="Y100" i="1"/>
  <c r="AI135" i="8"/>
  <c r="AI138" i="8" s="1"/>
  <c r="AH50" i="8"/>
  <c r="AH51" i="8" s="1"/>
  <c r="F66" i="2"/>
  <c r="AM28" i="8"/>
  <c r="F70" i="2"/>
  <c r="AI120" i="8"/>
  <c r="AI122" i="8" s="1"/>
  <c r="AH35" i="8"/>
  <c r="AH36" i="8" s="1"/>
  <c r="AH38" i="8" s="1"/>
  <c r="Y102" i="1" l="1"/>
  <c r="Y104" i="1" s="1"/>
  <c r="X60" i="9"/>
  <c r="AI35" i="8"/>
  <c r="AI36" i="8" s="1"/>
  <c r="AI38" i="8" s="1"/>
  <c r="AJ120" i="8"/>
  <c r="AJ122" i="8" s="1"/>
  <c r="F67" i="2"/>
  <c r="AI50" i="8"/>
  <c r="AI51" i="8" s="1"/>
  <c r="AJ135" i="8"/>
  <c r="AJ138" i="8" s="1"/>
  <c r="Z100" i="1" l="1"/>
  <c r="Y18" i="8"/>
  <c r="Y21" i="8" s="1"/>
  <c r="Y45" i="8" s="1"/>
  <c r="Y53" i="8" s="1"/>
  <c r="AJ50" i="8"/>
  <c r="AJ51" i="8" s="1"/>
  <c r="AK135" i="8"/>
  <c r="AK138" i="8" s="1"/>
  <c r="AK120" i="8"/>
  <c r="AK122" i="8" s="1"/>
  <c r="AJ35" i="8"/>
  <c r="AJ36" i="8" s="1"/>
  <c r="AJ38" i="8" s="1"/>
  <c r="Y60" i="9" l="1"/>
  <c r="Z102" i="1"/>
  <c r="Z104" i="1" s="1"/>
  <c r="AK50" i="8"/>
  <c r="AK51" i="8" s="1"/>
  <c r="AL135" i="8"/>
  <c r="AL138" i="8" s="1"/>
  <c r="AK35" i="8"/>
  <c r="AK36" i="8" s="1"/>
  <c r="AK38" i="8" s="1"/>
  <c r="AL120" i="8"/>
  <c r="AL122" i="8" s="1"/>
  <c r="Z18" i="8" l="1"/>
  <c r="Z21" i="8" s="1"/>
  <c r="Z45" i="8" s="1"/>
  <c r="Z53" i="8" s="1"/>
  <c r="AA100" i="1"/>
  <c r="AM120" i="8"/>
  <c r="AM122" i="8" s="1"/>
  <c r="AM35" i="8" s="1"/>
  <c r="AL35" i="8"/>
  <c r="AL36" i="8" s="1"/>
  <c r="AL38" i="8" s="1"/>
  <c r="AM135" i="8"/>
  <c r="AL50" i="8"/>
  <c r="AL51" i="8" s="1"/>
  <c r="AM138" i="8" l="1"/>
  <c r="AM50" i="8" s="1"/>
  <c r="AA102" i="1"/>
  <c r="AA104" i="1" s="1"/>
  <c r="Z60" i="9"/>
  <c r="F74" i="2"/>
  <c r="AM36" i="8"/>
  <c r="AM51" i="8" l="1"/>
  <c r="F90" i="2" s="1"/>
  <c r="F120" i="2" s="1"/>
  <c r="F89" i="2"/>
  <c r="AB100" i="1"/>
  <c r="AA18" i="8"/>
  <c r="F75" i="2"/>
  <c r="F151" i="2" s="1"/>
  <c r="AM38" i="8"/>
  <c r="F143" i="2" l="1"/>
  <c r="E59" i="2"/>
  <c r="AA21" i="8"/>
  <c r="AB102" i="1"/>
  <c r="AB104" i="1" s="1"/>
  <c r="F77" i="2"/>
  <c r="AC100" i="1" l="1"/>
  <c r="AB18" i="8"/>
  <c r="AB21" i="8" s="1"/>
  <c r="AB45" i="8" s="1"/>
  <c r="AB53" i="8" s="1"/>
  <c r="E60" i="2"/>
  <c r="AA45" i="8"/>
  <c r="E84" i="2" l="1"/>
  <c r="AA53" i="8"/>
  <c r="AB60" i="9"/>
  <c r="AC102" i="1"/>
  <c r="AC104" i="1" s="1"/>
  <c r="AC18" i="8" l="1"/>
  <c r="AC21" i="8" s="1"/>
  <c r="AC45" i="8" s="1"/>
  <c r="AC53" i="8" s="1"/>
  <c r="AD100" i="1"/>
  <c r="AA60" i="9"/>
  <c r="AD102" i="1" l="1"/>
  <c r="AD104" i="1" s="1"/>
  <c r="AC60" i="9"/>
  <c r="AE100" i="1" l="1"/>
  <c r="AD18" i="8"/>
  <c r="AD21" i="8" s="1"/>
  <c r="AD45" i="8" s="1"/>
  <c r="AD53" i="8" s="1"/>
  <c r="AD60" i="9" l="1"/>
  <c r="AE102" i="1"/>
  <c r="AE104" i="1" s="1"/>
  <c r="AE18" i="8" l="1"/>
  <c r="AE21" i="8" s="1"/>
  <c r="AE45" i="8" s="1"/>
  <c r="AE53" i="8" s="1"/>
  <c r="AF100" i="1"/>
  <c r="AF102" i="1" l="1"/>
  <c r="AF104" i="1" s="1"/>
  <c r="AE60" i="9"/>
  <c r="AF18" i="8" l="1"/>
  <c r="AF21" i="8" s="1"/>
  <c r="AF45" i="8" s="1"/>
  <c r="AF53" i="8" s="1"/>
  <c r="AG100" i="1"/>
  <c r="AG102" i="1" l="1"/>
  <c r="AG104" i="1" s="1"/>
  <c r="AF60" i="9"/>
  <c r="AG18" i="8" l="1"/>
  <c r="AG21" i="8" s="1"/>
  <c r="AG45" i="8" s="1"/>
  <c r="AG53" i="8" s="1"/>
  <c r="AH100" i="1"/>
  <c r="AH102" i="1" l="1"/>
  <c r="AH104" i="1" s="1"/>
  <c r="AG60" i="9"/>
  <c r="AH18" i="8" l="1"/>
  <c r="AH21" i="8" s="1"/>
  <c r="AH45" i="8" s="1"/>
  <c r="AH53" i="8" s="1"/>
  <c r="AI100" i="1"/>
  <c r="AI102" i="1" l="1"/>
  <c r="AI104" i="1" s="1"/>
  <c r="AH60" i="9"/>
  <c r="AI18" i="8" l="1"/>
  <c r="AI21" i="8" s="1"/>
  <c r="AI45" i="8" s="1"/>
  <c r="AI53" i="8" s="1"/>
  <c r="AJ100" i="1"/>
  <c r="AJ102" i="1" l="1"/>
  <c r="AJ104" i="1" s="1"/>
  <c r="AI60" i="9"/>
  <c r="AK100" i="1" l="1"/>
  <c r="AJ18" i="8"/>
  <c r="AJ21" i="8" s="1"/>
  <c r="AJ45" i="8" s="1"/>
  <c r="AJ53" i="8" s="1"/>
  <c r="AJ60" i="9" l="1"/>
  <c r="AK102" i="1"/>
  <c r="AK104" i="1" s="1"/>
  <c r="AL100" i="1" l="1"/>
  <c r="AK18" i="8"/>
  <c r="AK21" i="8" s="1"/>
  <c r="AK45" i="8" s="1"/>
  <c r="AK53" i="8" s="1"/>
  <c r="AK60" i="9" l="1"/>
  <c r="AL102" i="1"/>
  <c r="AL104" i="1" s="1"/>
  <c r="AM100" i="1" l="1"/>
  <c r="AL18" i="8"/>
  <c r="AL21" i="8" s="1"/>
  <c r="AL45" i="8" s="1"/>
  <c r="AL53" i="8" s="1"/>
  <c r="AL60" i="9" l="1"/>
  <c r="AM102" i="1"/>
  <c r="AM104" i="1" l="1"/>
  <c r="AM18" i="8" s="1"/>
  <c r="F59" i="2" l="1"/>
  <c r="AM21" i="8"/>
  <c r="F60" i="2" s="1"/>
  <c r="AM45" i="8" l="1"/>
  <c r="F84" i="2" s="1"/>
  <c r="AM53" i="8" l="1"/>
  <c r="AM60"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Simon Hulme</author>
  </authors>
  <commentList>
    <comment ref="D73" authorId="0" shapeId="0" xr:uid="{A1621D03-9BE8-B445-8476-3501FFEF7DB1}">
      <text>
        <r>
          <rPr>
            <sz val="9"/>
            <color rgb="FF000000"/>
            <rFont val="Calibri"/>
            <family val="2"/>
          </rPr>
          <t xml:space="preserve">Hover over to get a (hopefully) helpful explanation!
</t>
        </r>
        <r>
          <rPr>
            <sz val="9"/>
            <color rgb="FF000000"/>
            <rFont val="Calibri"/>
            <family val="2"/>
          </rPr>
          <t xml:space="preserve">
</t>
        </r>
        <r>
          <rPr>
            <sz val="9"/>
            <color rgb="FF000000"/>
            <rFont val="Calibri"/>
            <family val="2"/>
          </rPr>
          <t>Note triangle in top right hand corner of cell.</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Simon Hulme</author>
  </authors>
  <commentList>
    <comment ref="B13" authorId="0" shapeId="0" xr:uid="{A3A8F641-034A-FE44-AC15-68CB7AF2D691}">
      <text>
        <r>
          <rPr>
            <sz val="10"/>
            <color rgb="FF000000"/>
            <rFont val="Calibri"/>
            <family val="2"/>
          </rPr>
          <t xml:space="preserve">Check HMRC website for exact rate.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
</t>
        </r>
        <r>
          <rPr>
            <sz val="10"/>
            <color rgb="FF000000"/>
            <rFont val="Calibri"/>
            <family val="2"/>
          </rPr>
          <t xml:space="preserve">2025.1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Simon Hulme</author>
  </authors>
  <commentList>
    <comment ref="C9" authorId="0" shapeId="0" xr:uid="{26EAA15B-A949-AF44-9B75-C6F0F64B485A}">
      <text>
        <r>
          <rPr>
            <sz val="9"/>
            <color rgb="FF000000"/>
            <rFont val="Calibri"/>
            <family val="2"/>
          </rPr>
          <t>These are assumptions that are fixed for each year.</t>
        </r>
      </text>
    </comment>
    <comment ref="I11" authorId="0" shapeId="0" xr:uid="{3436373F-777A-7046-8430-33D9884B9B8F}">
      <text>
        <r>
          <rPr>
            <sz val="9"/>
            <color rgb="FF000000"/>
            <rFont val="Calibri"/>
            <family val="2"/>
          </rPr>
          <t xml:space="preserve">In this input section, put in the original building costs and its current value. The difference is known as the 'revaluation reserve' and sits in the Balance Sheet as a balancing item. 
</t>
        </r>
        <r>
          <rPr>
            <sz val="9"/>
            <color rgb="FF000000"/>
            <rFont val="Calibri"/>
            <family val="2"/>
          </rPr>
          <t xml:space="preserve">
</t>
        </r>
        <r>
          <rPr>
            <sz val="9"/>
            <color rgb="FF000000"/>
            <rFont val="Calibri"/>
            <family val="2"/>
          </rPr>
          <t xml:space="preserve">This Revaluation Reserve is not a profit unless the building (or other such asset) is sold. If the building was sold at above the cost, then this Revaluation Reserve would become a profit and would be added to the P&amp;L.  The Revaluation Reserve would then be removed from the Balance Sheet.  </t>
        </r>
      </text>
    </comment>
    <comment ref="B14" authorId="0" shapeId="0" xr:uid="{08DEEF3C-0834-8944-BDFC-C2F58078D0EF}">
      <text>
        <r>
          <rPr>
            <sz val="9"/>
            <color rgb="FF000000"/>
            <rFont val="+mn-lt"/>
            <charset val="1"/>
          </rPr>
          <t>Business rates are a property tax for local Government services and vary according to the value of a property. They apply regardless of whether the property is owned or rented.</t>
        </r>
      </text>
    </comment>
    <comment ref="J16" authorId="0" shapeId="0" xr:uid="{B29116CA-6313-5B4D-A1E1-C0FFF5EC03C4}">
      <text>
        <r>
          <rPr>
            <sz val="9"/>
            <color rgb="FF000000"/>
            <rFont val="+mn-lt"/>
            <charset val="1"/>
          </rPr>
          <t xml:space="preserve">Funding from personal investment can either be in share capital or as a loan. 
</t>
        </r>
        <r>
          <rPr>
            <sz val="9"/>
            <color rgb="FF000000"/>
            <rFont val="+mn-lt"/>
            <charset val="1"/>
          </rPr>
          <t xml:space="preserve">
</t>
        </r>
        <r>
          <rPr>
            <sz val="9"/>
            <color rgb="FF000000"/>
            <rFont val="+mn-lt"/>
            <charset val="1"/>
          </rPr>
          <t xml:space="preserve">The advantage of putting money in as share capital is it makes the balance sheet look stronger. However, the capital will only be returned to the investor on the sale of the business, or from dividend payments.
</t>
        </r>
        <r>
          <rPr>
            <sz val="9"/>
            <color rgb="FF000000"/>
            <rFont val="+mn-lt"/>
            <charset val="1"/>
          </rPr>
          <t xml:space="preserve">
</t>
        </r>
        <r>
          <rPr>
            <sz val="9"/>
            <color rgb="FF000000"/>
            <rFont val="+mn-lt"/>
            <charset val="1"/>
          </rPr>
          <t xml:space="preserve">The advantage of putting capital in as a directors' loan is that it can be repaid in the future without any tax liability.
</t>
        </r>
        <r>
          <rPr>
            <sz val="9"/>
            <color rgb="FF000000"/>
            <rFont val="+mn-lt"/>
            <charset val="1"/>
          </rPr>
          <t xml:space="preserve">
</t>
        </r>
      </text>
    </comment>
    <comment ref="B19" authorId="0" shapeId="0" xr:uid="{384AB35B-FF93-8A4A-B60A-406000642D1D}">
      <text>
        <r>
          <rPr>
            <sz val="9"/>
            <color rgb="FF000000"/>
            <rFont val="Calibri"/>
            <family val="2"/>
          </rPr>
          <t xml:space="preserve">You can add some of new ones of your own.
</t>
        </r>
        <r>
          <rPr>
            <sz val="9"/>
            <color rgb="FF000000"/>
            <rFont val="Calibri"/>
            <family val="2"/>
          </rPr>
          <t xml:space="preserve">
</t>
        </r>
        <r>
          <rPr>
            <sz val="9"/>
            <color rgb="FF000000"/>
            <rFont val="Calibri"/>
            <family val="2"/>
          </rPr>
          <t xml:space="preserve">Overtype the titles (Other 1, 2 etc) and they will appear below in the P&amp;L with your new titles.
</t>
        </r>
      </text>
    </comment>
    <comment ref="B22" authorId="0" shapeId="0" xr:uid="{00000000-0006-0000-0100-000006000000}">
      <text>
        <r>
          <rPr>
            <sz val="9"/>
            <color rgb="FF000000"/>
            <rFont val="Calibri"/>
            <family val="2"/>
          </rPr>
          <t xml:space="preserve">These numbers will be used to calculate the monthly depreciation charge.
</t>
        </r>
        <r>
          <rPr>
            <sz val="9"/>
            <color rgb="FF000000"/>
            <rFont val="Calibri"/>
            <family val="2"/>
          </rPr>
          <t xml:space="preserve">
</t>
        </r>
        <r>
          <rPr>
            <sz val="9"/>
            <color rgb="FF000000"/>
            <rFont val="Calibri"/>
            <family val="2"/>
          </rPr>
          <t>Note inputs only for Straight Line depreciation.</t>
        </r>
      </text>
    </comment>
    <comment ref="J27" authorId="0" shapeId="0" xr:uid="{817FA9B5-B66F-7B49-A6C7-5CD5B6432E8E}">
      <text>
        <r>
          <rPr>
            <sz val="9"/>
            <color rgb="FF000000"/>
            <rFont val="Calibri"/>
            <family val="2"/>
          </rPr>
          <t>Whilst the annual repayments on a fixed interest loan will remain constant, the proportions which are interest and capital repayments will vary.  The proportion that is interest will be greater in the earlier years.</t>
        </r>
      </text>
    </comment>
    <comment ref="B35" authorId="0" shapeId="0" xr:uid="{F1206E6F-4D39-164F-92C6-834DB05C0746}">
      <text>
        <r>
          <rPr>
            <sz val="9"/>
            <color rgb="FF000000"/>
            <rFont val="+mn-lt"/>
            <charset val="1"/>
          </rPr>
          <t>With the exception of the yellow lines, this is entirely worked out by formulas driven from the input assumptions above.</t>
        </r>
      </text>
    </comment>
    <comment ref="B39" authorId="0" shapeId="0" xr:uid="{00000000-0006-0000-0100-00000E000000}">
      <text>
        <r>
          <rPr>
            <sz val="9"/>
            <color rgb="FF000000"/>
            <rFont val="Calibri"/>
            <family val="2"/>
          </rPr>
          <t xml:space="preserve">Sales in the P&amp;L always </t>
        </r>
        <r>
          <rPr>
            <b/>
            <sz val="9"/>
            <color rgb="FF000000"/>
            <rFont val="Calibri"/>
            <family val="2"/>
          </rPr>
          <t>exclude</t>
        </r>
        <r>
          <rPr>
            <sz val="9"/>
            <color rgb="FF000000"/>
            <rFont val="Calibri"/>
            <family val="2"/>
          </rPr>
          <t xml:space="preserve"> VAT.
</t>
        </r>
        <r>
          <rPr>
            <sz val="9"/>
            <color rgb="FF000000"/>
            <rFont val="Calibri"/>
            <family val="2"/>
          </rPr>
          <t xml:space="preserve">
</t>
        </r>
      </text>
    </comment>
    <comment ref="B44" authorId="0" shapeId="0" xr:uid="{00000000-0006-0000-0100-00000F000000}">
      <text>
        <r>
          <rPr>
            <sz val="9"/>
            <color rgb="FF000000"/>
            <rFont val="Calibri"/>
            <family val="2"/>
          </rPr>
          <t xml:space="preserve">All Overhead figures are calculated from formulas above. 
</t>
        </r>
        <r>
          <rPr>
            <sz val="9"/>
            <color rgb="FF000000"/>
            <rFont val="Calibri"/>
            <family val="2"/>
          </rPr>
          <t xml:space="preserve">
</t>
        </r>
        <r>
          <rPr>
            <sz val="9"/>
            <color rgb="FF000000"/>
            <rFont val="Calibri"/>
            <family val="2"/>
          </rPr>
          <t xml:space="preserve">But you could, if you prefer,  input directly into the rows. 
</t>
        </r>
        <r>
          <rPr>
            <sz val="9"/>
            <color rgb="FF000000"/>
            <rFont val="Calibri"/>
            <family val="2"/>
          </rPr>
          <t xml:space="preserve">
</t>
        </r>
        <r>
          <rPr>
            <sz val="9"/>
            <color rgb="FF000000"/>
            <rFont val="Calibri"/>
            <family val="2"/>
          </rPr>
          <t xml:space="preserve">Don't forget to colour the cells in yellow!
</t>
        </r>
        <r>
          <rPr>
            <sz val="9"/>
            <color rgb="FF000000"/>
            <rFont val="Calibri"/>
            <family val="2"/>
          </rPr>
          <t xml:space="preserve">
</t>
        </r>
      </text>
    </comment>
    <comment ref="B55" authorId="0" shapeId="0" xr:uid="{FB753787-7AAE-E84B-9C26-361EDE9322C2}">
      <text>
        <r>
          <rPr>
            <sz val="9"/>
            <color rgb="FF000000"/>
            <rFont val="Calibri"/>
            <family val="2"/>
          </rPr>
          <t xml:space="preserve">This row, and the one below, is here as example to show that you can input directly into the P&amp;L sheet month by month if you prefer, rather than using the formula system above. It's your choice.
</t>
        </r>
        <r>
          <rPr>
            <sz val="9"/>
            <color rgb="FF000000"/>
            <rFont val="Calibri"/>
            <family val="2"/>
          </rPr>
          <t xml:space="preserve">
</t>
        </r>
        <r>
          <rPr>
            <sz val="9"/>
            <color rgb="FF000000"/>
            <rFont val="Calibri"/>
            <family val="2"/>
          </rPr>
          <t>This will make sense if costs are very seasonal in nature.</t>
        </r>
      </text>
    </comment>
    <comment ref="B59" authorId="0" shapeId="0" xr:uid="{00000000-0006-0000-0100-000011000000}">
      <text>
        <r>
          <rPr>
            <b/>
            <sz val="9"/>
            <color rgb="FF000000"/>
            <rFont val="Calibri"/>
            <family val="2"/>
          </rPr>
          <t xml:space="preserve">Earnings Before Interest Tax Depreciation &amp; Amortisation (EBITDA).
</t>
        </r>
        <r>
          <rPr>
            <sz val="9"/>
            <color rgb="FF000000"/>
            <rFont val="Calibri"/>
            <family val="2"/>
          </rPr>
          <t xml:space="preserve">
</t>
        </r>
        <r>
          <rPr>
            <sz val="9"/>
            <color rgb="FF000000"/>
            <rFont val="Calibri"/>
            <family val="2"/>
          </rPr>
          <t xml:space="preserve">EBITDA is now widely used in the real world as a second definition of profit, especially by venture capital  community. 
</t>
        </r>
        <r>
          <rPr>
            <sz val="9"/>
            <color rgb="FF000000"/>
            <rFont val="Calibri"/>
            <family val="2"/>
          </rPr>
          <t xml:space="preserve">
</t>
        </r>
        <r>
          <rPr>
            <sz val="9"/>
            <color rgb="FF000000"/>
            <rFont val="Calibri"/>
            <family val="2"/>
          </rPr>
          <t>As a profit definition it certainly has limitations, however, especially if the business is capital intensive.</t>
        </r>
      </text>
    </comment>
    <comment ref="B62" authorId="0" shapeId="0" xr:uid="{00000000-0006-0000-0100-000012000000}">
      <text>
        <r>
          <rPr>
            <sz val="9"/>
            <color rgb="FF000000"/>
            <rFont val="+mn-lt"/>
            <charset val="1"/>
          </rPr>
          <t xml:space="preserve">Operating profit is also known as Earnings Before Interest &amp; Tax Depreciation (EBIT).
</t>
        </r>
        <r>
          <rPr>
            <sz val="9"/>
            <color rgb="FF000000"/>
            <rFont val="+mn-lt"/>
            <charset val="1"/>
          </rPr>
          <t xml:space="preserve">
</t>
        </r>
        <r>
          <rPr>
            <sz val="9"/>
            <color rgb="FF000000"/>
            <rFont val="+mn-lt"/>
            <charset val="1"/>
          </rPr>
          <t>This is an excellent profit measure as it shows the profitability of the business without the distortion of interest.  In some cases a business may have high Interest costs as a result of historic problems, which then disto</t>
        </r>
        <r>
          <rPr>
            <sz val="9"/>
            <color rgb="FF000000"/>
            <rFont val="Calibri"/>
            <family val="2"/>
          </rPr>
          <t xml:space="preserve">rt how profitable the underlying business really is.
</t>
        </r>
        <r>
          <rPr>
            <sz val="9"/>
            <color rgb="FF000000"/>
            <rFont val="Calibri"/>
            <family val="2"/>
          </rPr>
          <t xml:space="preserve">
</t>
        </r>
        <r>
          <rPr>
            <sz val="9"/>
            <color rgb="FF000000"/>
            <rFont val="Calibri"/>
            <family val="2"/>
          </rPr>
          <t>So this is generally regarded as a good measure.</t>
        </r>
      </text>
    </comment>
    <comment ref="B64" authorId="0" shapeId="0" xr:uid="{00000000-0006-0000-0100-000013000000}">
      <text>
        <r>
          <rPr>
            <sz val="9"/>
            <color rgb="FF000000"/>
            <rFont val="Calibri"/>
            <family val="2"/>
          </rPr>
          <t>Loan interest is a P&amp;L item, whilst loan capital  repayments are only a Cash Flow item.</t>
        </r>
      </text>
    </comment>
    <comment ref="B67" authorId="0" shapeId="0" xr:uid="{00000000-0006-0000-0100-000014000000}">
      <text>
        <r>
          <rPr>
            <sz val="9"/>
            <color rgb="FF000000"/>
            <rFont val="Calibri"/>
            <family val="2"/>
          </rPr>
          <t xml:space="preserve">Check exact rate of tax on HMRC website. Varies from year to year and is dependent on size of business.
</t>
        </r>
        <r>
          <rPr>
            <sz val="9"/>
            <color rgb="FF000000"/>
            <rFont val="Calibri"/>
            <family val="2"/>
          </rPr>
          <t xml:space="preserve">
</t>
        </r>
        <r>
          <rPr>
            <sz val="9"/>
            <color rgb="FF000000"/>
            <rFont val="Calibri"/>
            <family val="2"/>
          </rPr>
          <t>To calculate Corporation Tax see notes and workings below.</t>
        </r>
      </text>
    </comment>
    <comment ref="B88" authorId="0" shapeId="0" xr:uid="{B3DDA8AF-0C2D-104F-92F3-B14EED66DECD}">
      <text>
        <r>
          <rPr>
            <sz val="9"/>
            <color rgb="FF000000"/>
            <rFont val="Calibri"/>
            <family val="2"/>
          </rPr>
          <t xml:space="preserve">Fixed assets, unless they are freehold property, will be subject to depreciation*.  As the P&amp;L is charged the monthly depreciation of the asset, so the value of the asset is written down. This is a superb example of how the P&amp;L and balance sheet are so perfectly linked.
</t>
        </r>
        <r>
          <rPr>
            <sz val="9"/>
            <color rgb="FF000000"/>
            <rFont val="Calibri"/>
            <family val="2"/>
          </rPr>
          <t xml:space="preserve">
</t>
        </r>
        <r>
          <rPr>
            <sz val="9"/>
            <color rgb="FF000000"/>
            <rFont val="Calibri"/>
            <family val="2"/>
          </rPr>
          <t xml:space="preserve">There are two methods of depreciation - straight line and reducing balance.  The examples below use straight line depreciation.
</t>
        </r>
        <r>
          <rPr>
            <sz val="9"/>
            <color rgb="FF000000"/>
            <rFont val="Calibri"/>
            <family val="2"/>
          </rPr>
          <t xml:space="preserve">
</t>
        </r>
        <r>
          <rPr>
            <sz val="9"/>
            <color rgb="FF000000"/>
            <rFont val="Calibri"/>
            <family val="2"/>
          </rPr>
          <t>* note that strictly speaking a freehold building should be depreciated at the rate of 2.5% a year whilst the land element is not depreciated. For the purposes of a simple financial model it is OK to ignore depreciation on freehold property.</t>
        </r>
      </text>
    </comment>
    <comment ref="B117" authorId="0" shapeId="0" xr:uid="{00000000-0006-0000-0100-000015000000}">
      <text>
        <r>
          <rPr>
            <sz val="9"/>
            <color rgb="FF000000"/>
            <rFont val="Calibri"/>
            <family val="2"/>
          </rPr>
          <t xml:space="preserve">The proper calculation of Corporation Tax will require the assistance of a professional accountant.
</t>
        </r>
        <r>
          <rPr>
            <sz val="9"/>
            <color rgb="FF000000"/>
            <rFont val="Calibri"/>
            <family val="2"/>
          </rPr>
          <t xml:space="preserve">
</t>
        </r>
        <r>
          <rPr>
            <sz val="9"/>
            <color rgb="FF000000"/>
            <rFont val="Calibri"/>
            <family val="2"/>
          </rPr>
          <t xml:space="preserve">In simplistic terms, the Taxable Profit is calculated by adding back depreciation (which is not an allowable expense).  However, some allowance needs to be made for capital costs, so there's a Capital Allowance. The rules have changed over the years, but in certain cases you're allowed to deduct 100% of certain defined types of expenditure - typically plant &amp; machinery and fixtures &amp; fittings. 
</t>
        </r>
        <r>
          <rPr>
            <sz val="9"/>
            <color rgb="FF000000"/>
            <rFont val="Calibri"/>
            <family val="2"/>
          </rPr>
          <t xml:space="preserve">
</t>
        </r>
        <r>
          <rPr>
            <sz val="9"/>
            <color rgb="FF000000"/>
            <rFont val="Calibri"/>
            <family val="2"/>
          </rPr>
          <t xml:space="preserve">This is actually much more favourable than allowing depreciation, since potentially the entire cost of this expenditure can be offset against the current Corporation Tax liability.
</t>
        </r>
        <r>
          <rPr>
            <sz val="9"/>
            <color rgb="FF000000"/>
            <rFont val="Calibri"/>
            <family val="2"/>
          </rPr>
          <t xml:space="preserve">
</t>
        </r>
        <r>
          <rPr>
            <sz val="9"/>
            <color rgb="FF000000"/>
            <rFont val="Calibri"/>
            <family val="2"/>
          </rPr>
          <t>Please refer to the HMRC website, or an accountant, for more detailed information.</t>
        </r>
      </text>
    </comment>
    <comment ref="B123" authorId="0" shapeId="0" xr:uid="{C8B007D2-677C-9048-9E1B-4471097F9C01}">
      <text>
        <r>
          <rPr>
            <sz val="9"/>
            <color rgb="FF000000"/>
            <rFont val="+mn-lt"/>
            <charset val="1"/>
          </rPr>
          <t xml:space="preserve">All the accumullated losses can be offset against future profits. Once these are used up, then will corporation tax become payable.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2025.1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Simon Hulme</author>
  </authors>
  <commentList>
    <comment ref="B55" authorId="0" shapeId="0" xr:uid="{00000000-0006-0000-0200-000001000000}">
      <text>
        <r>
          <rPr>
            <sz val="9"/>
            <color rgb="FF000000"/>
            <rFont val="Calibri"/>
            <family val="2"/>
          </rPr>
          <t>The cash business is generating or consuming in each month!</t>
        </r>
      </text>
    </comment>
    <comment ref="B60" authorId="0" shapeId="0" xr:uid="{00C9B53A-5D0B-0242-9143-6AA26C0CF7CD}">
      <text>
        <r>
          <rPr>
            <sz val="9"/>
            <color rgb="FF000000"/>
            <rFont val="Calibri"/>
            <family val="2"/>
          </rPr>
          <t xml:space="preserve">This row of numbers should always be zero. If it is not, the balance sheet is not in balance and there is an error. 
</t>
        </r>
        <r>
          <rPr>
            <sz val="9"/>
            <color rgb="FF000000"/>
            <rFont val="Calibri"/>
            <family val="2"/>
          </rPr>
          <t xml:space="preserve">
</t>
        </r>
        <r>
          <rPr>
            <sz val="9"/>
            <color rgb="FF000000"/>
            <rFont val="Calibri"/>
            <family val="2"/>
          </rPr>
          <t xml:space="preserve">This is duplicated from the balance sheet sheet so you can keep an eye on it while changing the cash flow. Changes here can cause imbalances if not done correctly.
</t>
        </r>
        <r>
          <rPr>
            <sz val="9"/>
            <color rgb="FF000000"/>
            <rFont val="Calibri"/>
            <family val="2"/>
          </rPr>
          <t xml:space="preserve">
</t>
        </r>
        <r>
          <rPr>
            <sz val="9"/>
            <color rgb="FF000000"/>
            <rFont val="Calibri"/>
            <family val="2"/>
          </rPr>
          <t xml:space="preserve">To find the error, look at </t>
        </r>
        <r>
          <rPr>
            <b/>
            <sz val="9"/>
            <color rgb="FF000000"/>
            <rFont val="Calibri"/>
            <family val="2"/>
          </rPr>
          <t>when</t>
        </r>
        <r>
          <rPr>
            <sz val="9"/>
            <color rgb="FF000000"/>
            <rFont val="Calibri"/>
            <family val="2"/>
          </rPr>
          <t xml:space="preserve"> it goes out of balance… the problem probably starts in this particular month. Work through every line one by one.
</t>
        </r>
        <r>
          <rPr>
            <sz val="9"/>
            <color rgb="FF000000"/>
            <rFont val="Calibri"/>
            <family val="2"/>
          </rPr>
          <t xml:space="preserve">
</t>
        </r>
        <r>
          <rPr>
            <sz val="9"/>
            <color rgb="FF000000"/>
            <rFont val="Calibri"/>
            <family val="2"/>
          </rPr>
          <t xml:space="preserve">Also what is the difference in £'s? That's also a clue as to where your error may be hiding.
</t>
        </r>
        <r>
          <rPr>
            <sz val="9"/>
            <color rgb="FF000000"/>
            <rFont val="Calibri"/>
            <family val="2"/>
          </rPr>
          <t xml:space="preserve">
</t>
        </r>
        <r>
          <rPr>
            <sz val="9"/>
            <color rgb="FF000000"/>
            <rFont val="Calibri"/>
            <family val="2"/>
          </rPr>
          <t xml:space="preserve">Further guidance on how to resolve an imbalance can be found in my book.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Beckley
</t>
        </r>
        <r>
          <rPr>
            <sz val="9"/>
            <color rgb="FF000000"/>
            <rFont val="Calibri"/>
            <family val="2"/>
          </rPr>
          <t xml:space="preserve">
</t>
        </r>
      </text>
    </comment>
    <comment ref="B81" authorId="0" shapeId="0" xr:uid="{00000000-0006-0000-0200-000002000000}">
      <text>
        <r>
          <rPr>
            <sz val="9"/>
            <color rgb="FF000000"/>
            <rFont val="+mn-lt"/>
            <charset val="1"/>
          </rPr>
          <t xml:space="preserve">The model assumes that 30 days credit is given. This line, and the line immediately below, adjust for the delayed receipt of payment. 
</t>
        </r>
        <r>
          <rPr>
            <sz val="9"/>
            <color rgb="FF000000"/>
            <rFont val="+mn-lt"/>
            <charset val="1"/>
          </rPr>
          <t xml:space="preserve">
</t>
        </r>
        <r>
          <rPr>
            <sz val="9"/>
            <color rgb="FF000000"/>
            <rFont val="+mn-lt"/>
            <charset val="1"/>
          </rPr>
          <t>The payments that they are awaiting are trade debtors, and feature in the balance sheet as debtors.</t>
        </r>
      </text>
    </comment>
    <comment ref="B84" authorId="0" shapeId="0" xr:uid="{6A778672-7DF1-4147-9264-4A8F591DD200}">
      <text>
        <r>
          <rPr>
            <sz val="9"/>
            <color rgb="FF000000"/>
            <rFont val="+mn-lt"/>
            <charset val="1"/>
          </rPr>
          <t>Although VAT doesn't feature in the P&amp;L we collect this money in from our sales so it affects the cash flow.</t>
        </r>
      </text>
    </comment>
    <comment ref="B90" authorId="0" shapeId="0" xr:uid="{00000000-0006-0000-0200-000003000000}">
      <text>
        <r>
          <rPr>
            <sz val="9"/>
            <color rgb="FF000000"/>
            <rFont val="+mn-lt"/>
            <charset val="1"/>
          </rPr>
          <t>Enter any changes in stock levels here. Positive numbers will represent an increase in stock and negative numbers a decrease.</t>
        </r>
      </text>
    </comment>
    <comment ref="B92" authorId="0" shapeId="0" xr:uid="{5E24B671-B302-AB4B-9793-31782B3439E5}">
      <text>
        <r>
          <rPr>
            <sz val="9"/>
            <color rgb="FF000000"/>
            <rFont val="+mn-lt"/>
            <charset val="1"/>
          </rPr>
          <t xml:space="preserve">Whilst the VAT does not feature in the P&amp;L we have to pay it on all our purchases, hence it affects the cash flow statement. It will be offset against the VAT collected in the quarterly return to HMRC, the calculation of which is shown below.
</t>
        </r>
      </text>
    </comment>
    <comment ref="B101" authorId="0" shapeId="0" xr:uid="{00000000-0006-0000-0200-000004000000}">
      <text/>
    </comment>
    <comment ref="B106" authorId="0" shapeId="0" xr:uid="{00000000-0006-0000-0200-000005000000}">
      <text>
        <r>
          <rPr>
            <sz val="9"/>
            <color rgb="FF000000"/>
            <rFont val="+mn-lt"/>
            <charset val="1"/>
          </rPr>
          <t xml:space="preserve">This is when the payment is actually made, which is different to the accruals made in the P&amp;L.
</t>
        </r>
      </text>
    </comment>
    <comment ref="B109" authorId="0" shapeId="0" xr:uid="{51CB1884-6002-7A41-BDC4-FF88C202CFC8}">
      <text>
        <r>
          <rPr>
            <sz val="9"/>
            <color rgb="FF000000"/>
            <rFont val="+mn-lt"/>
            <charset val="1"/>
          </rPr>
          <t>This is simply the Total Operating Expenses (from P&amp;L) less the items already counted in the lines immediately above.</t>
        </r>
      </text>
    </comment>
    <comment ref="B115" authorId="0" shapeId="0" xr:uid="{00000000-0006-0000-0200-000006000000}">
      <text>
        <r>
          <rPr>
            <sz val="9"/>
            <color rgb="FF000000"/>
            <rFont val="+mn-lt"/>
            <charset val="1"/>
          </rPr>
          <t xml:space="preserve">Output VAT is the VAT charged on the sales made to customers, i.e. on goods going out.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text>
    </comment>
    <comment ref="B116" authorId="0" shapeId="0" xr:uid="{00000000-0006-0000-0200-000007000000}">
      <text>
        <r>
          <rPr>
            <sz val="9"/>
            <color rgb="FF000000"/>
            <rFont val="+mn-lt"/>
            <charset val="1"/>
          </rPr>
          <t xml:space="preserve">Input VAT is the VAT paid on goods coming into the business. 
</t>
        </r>
        <r>
          <rPr>
            <sz val="9"/>
            <color rgb="FF000000"/>
            <rFont val="+mn-lt"/>
            <charset val="1"/>
          </rPr>
          <t xml:space="preserve">
</t>
        </r>
        <r>
          <rPr>
            <sz val="9"/>
            <color rgb="FF000000"/>
            <rFont val="+mn-lt"/>
            <charset val="1"/>
          </rPr>
          <t xml:space="preserve">Generally this can be reclaimed by offsetting it against the output VAT figure.
</t>
        </r>
      </text>
    </comment>
    <comment ref="B131" authorId="0" shapeId="0" xr:uid="{AB0AF4DB-96B3-924E-B7FE-C45B6C7B7592}">
      <text>
        <r>
          <rPr>
            <sz val="9"/>
            <color rgb="FF000000"/>
            <rFont val="+mn-lt"/>
            <charset val="1"/>
          </rPr>
          <t xml:space="preserve">It is assumed that the property has been purcased in the first month, and will be funded by the capital injected into the business (loans or equity) in the first month too.
</t>
        </r>
      </text>
    </comment>
    <comment ref="B136" authorId="0" shapeId="0" xr:uid="{00000000-0006-0000-0200-000008000000}">
      <text>
        <r>
          <rPr>
            <sz val="9"/>
            <color rgb="FF000000"/>
            <rFont val="+mn-lt"/>
            <charset val="1"/>
          </rPr>
          <t xml:space="preserve">Manually add any credit taken or (payments made) for capital equipment purchases. This line should add up to zero otherwise balance sheet won't balance.
</t>
        </r>
        <r>
          <rPr>
            <sz val="9"/>
            <color rgb="FF000000"/>
            <rFont val="+mn-lt"/>
            <charset val="1"/>
          </rPr>
          <t xml:space="preserve">
</t>
        </r>
        <r>
          <rPr>
            <sz val="9"/>
            <color rgb="FF000000"/>
            <rFont val="+mn-lt"/>
            <charset val="1"/>
          </rPr>
          <t xml:space="preserve">To explain this, when the asset is purchased fixed assets are debited (the application). Because the asset has not yet been paid for you cannot credit cash (the source) so you need to credit creditors (i.e. people who you owe money to). They are the source of the funding for the asset until it is paid for, and then the source becomes cash.
</t>
        </r>
        <r>
          <rPr>
            <sz val="9"/>
            <color rgb="FF000000"/>
            <rFont val="+mn-lt"/>
            <charset val="1"/>
          </rPr>
          <t xml:space="preserve">
</t>
        </r>
        <r>
          <rPr>
            <sz val="9"/>
            <color rgb="FF000000"/>
            <rFont val="+mn-lt"/>
            <charset val="1"/>
          </rPr>
          <t>Entry here will be taken into the creditors workings in the balance sheet.</t>
        </r>
      </text>
    </comment>
    <comment ref="B141" authorId="0" shapeId="0" xr:uid="{A4F3D0D1-ADA0-8B49-8CD7-F1A5AF43B790}">
      <text>
        <r>
          <rPr>
            <sz val="9"/>
            <color rgb="FF000000"/>
            <rFont val="+mn-lt"/>
            <charset val="1"/>
          </rPr>
          <t>The share prices in subsequent rounds may be very substantially higher than the initial nominal share price. This is known as the 'share premium' . See book for more details about share capital.</t>
        </r>
      </text>
    </comment>
    <comment ref="B147" authorId="0" shapeId="0" xr:uid="{00000000-0006-0000-0200-000009000000}">
      <text>
        <r>
          <rPr>
            <sz val="9"/>
            <color rgb="FF000000"/>
            <rFont val="+mn-lt"/>
            <charset val="1"/>
          </rPr>
          <t xml:space="preserve">Enter any repayments of directors' loans. Note cannot exceed total amount of loan outstanding.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2025.1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r>
          <rPr>
            <sz val="9"/>
            <color rgb="FF000000"/>
            <rFont val="+mn-lt"/>
            <charset val="1"/>
          </rPr>
          <t xml:space="preserve">
</t>
        </r>
      </text>
    </comment>
    <comment ref="B155" authorId="0" shapeId="0" xr:uid="{00000000-0006-0000-0200-00000A000000}">
      <text>
        <r>
          <rPr>
            <sz val="9"/>
            <color rgb="FF000000"/>
            <rFont val="+mn-lt"/>
            <charset val="1"/>
          </rPr>
          <t xml:space="preserve">Manually enter any dividends paid out of the business. Cannot exceed the amount of retained earnings available.
</t>
        </r>
        <r>
          <rPr>
            <sz val="9"/>
            <color rgb="FF000000"/>
            <rFont val="+mn-lt"/>
            <charset val="1"/>
          </rPr>
          <t xml:space="preserve">
</t>
        </r>
        <r>
          <rPr>
            <sz val="9"/>
            <color rgb="FF000000"/>
            <rFont val="+mn-lt"/>
            <charset val="1"/>
          </rPr>
          <t>Note as this is the cash flow these are displayed as negative numbers as they are outflows.</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Simon Hulme</author>
  </authors>
  <commentList>
    <comment ref="B15" authorId="0" shapeId="0" xr:uid="{00000000-0006-0000-0300-000001000000}">
      <text>
        <r>
          <rPr>
            <sz val="9"/>
            <color rgb="FF000000"/>
            <rFont val="Calibri"/>
            <family val="2"/>
          </rPr>
          <t xml:space="preserve">Fixed assets (which are part of the non-current assets) fall in value each month as they are depreciated in the P&amp;L.
</t>
        </r>
        <r>
          <rPr>
            <sz val="9"/>
            <color rgb="FF000000"/>
            <rFont val="Calibri"/>
            <family val="2"/>
          </rPr>
          <t xml:space="preserve">
</t>
        </r>
        <r>
          <rPr>
            <sz val="9"/>
            <color rgb="FF000000"/>
            <rFont val="Calibri"/>
            <family val="2"/>
          </rPr>
          <t xml:space="preserve">In the UK, freehold buildings are not normally depreciated.
</t>
        </r>
        <r>
          <rPr>
            <sz val="9"/>
            <color rgb="FF000000"/>
            <rFont val="Calibri"/>
            <family val="2"/>
          </rPr>
          <t xml:space="preserve">
</t>
        </r>
        <r>
          <rPr>
            <sz val="9"/>
            <color rgb="FF000000"/>
            <rFont val="Calibri"/>
            <family val="2"/>
          </rPr>
          <t>See Workings section below the P&amp;L for the detailed calculations.</t>
        </r>
      </text>
    </comment>
    <comment ref="B42" authorId="0" shapeId="0" xr:uid="{00000000-0006-0000-0300-000002000000}">
      <text>
        <r>
          <rPr>
            <sz val="9"/>
            <color rgb="FF000000"/>
            <rFont val="Calibri"/>
            <family val="2"/>
          </rPr>
          <t xml:space="preserve">For simplicity the directors' loan has been treated as a long term liability with no repayment date set.
</t>
        </r>
        <r>
          <rPr>
            <sz val="9"/>
            <color rgb="FF000000"/>
            <rFont val="Calibri"/>
            <family val="2"/>
          </rPr>
          <t xml:space="preserve">
</t>
        </r>
        <r>
          <rPr>
            <sz val="9"/>
            <color rgb="FF000000"/>
            <rFont val="Calibri"/>
            <family val="2"/>
          </rPr>
          <t xml:space="preserve">If the repayment was scheduled for the next 12 months, it would then become a current liability.
</t>
        </r>
        <r>
          <rPr>
            <sz val="9"/>
            <color rgb="FF000000"/>
            <rFont val="Calibri"/>
            <family val="2"/>
          </rPr>
          <t xml:space="preserve">
</t>
        </r>
      </text>
    </comment>
    <comment ref="B48" authorId="0" shapeId="0" xr:uid="{3F9AC602-CEE1-514A-959E-AC15BDB45219}">
      <text>
        <r>
          <rPr>
            <sz val="9"/>
            <color rgb="FF000000"/>
            <rFont val="+mn-lt"/>
            <charset val="1"/>
          </rPr>
          <t>This has been simplified and includes any 'share premium'. See book for more details on share capital.</t>
        </r>
      </text>
    </comment>
    <comment ref="B53" authorId="0" shapeId="0" xr:uid="{9CB6D61C-E2CE-7744-AF37-38F48260232C}">
      <text>
        <r>
          <rPr>
            <sz val="9"/>
            <color rgb="FF000000"/>
            <rFont val="Calibri"/>
            <family val="2"/>
          </rPr>
          <t xml:space="preserve">This row of numbers should always be zero. If it is not, the balance sheet is not in balance and there is an error. 
</t>
        </r>
        <r>
          <rPr>
            <sz val="9"/>
            <color rgb="FF000000"/>
            <rFont val="Calibri"/>
            <family val="2"/>
          </rPr>
          <t xml:space="preserve">
</t>
        </r>
        <r>
          <rPr>
            <sz val="9"/>
            <color rgb="FF000000"/>
            <rFont val="Calibri"/>
            <family val="2"/>
          </rPr>
          <t xml:space="preserve">To find the error, look at </t>
        </r>
        <r>
          <rPr>
            <b/>
            <sz val="9"/>
            <color rgb="FF000000"/>
            <rFont val="Calibri"/>
            <family val="2"/>
          </rPr>
          <t>when</t>
        </r>
        <r>
          <rPr>
            <sz val="9"/>
            <color rgb="FF000000"/>
            <rFont val="Calibri"/>
            <family val="2"/>
          </rPr>
          <t xml:space="preserve"> it goes out of balance… the problem probably starts in this particular month. Work through every line one by one.
</t>
        </r>
        <r>
          <rPr>
            <sz val="9"/>
            <color rgb="FF000000"/>
            <rFont val="Calibri"/>
            <family val="2"/>
          </rPr>
          <t xml:space="preserve">
</t>
        </r>
        <r>
          <rPr>
            <sz val="9"/>
            <color rgb="FF000000"/>
            <rFont val="Calibri"/>
            <family val="2"/>
          </rPr>
          <t xml:space="preserve">Also what is the difference in £'s? That's also a clue as to where your error may be hiding.
</t>
        </r>
        <r>
          <rPr>
            <sz val="9"/>
            <color rgb="FF000000"/>
            <rFont val="Calibri"/>
            <family val="2"/>
          </rPr>
          <t xml:space="preserve">
</t>
        </r>
        <r>
          <rPr>
            <sz val="9"/>
            <color rgb="FF000000"/>
            <rFont val="Calibri"/>
            <family val="2"/>
          </rPr>
          <t xml:space="preserve">Further guidance on how to resolve an imbalance can be found in my book.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Beckley
</t>
        </r>
        <r>
          <rPr>
            <sz val="9"/>
            <color rgb="FF000000"/>
            <rFont val="Calibri"/>
            <family val="2"/>
          </rPr>
          <t xml:space="preserve">
</t>
        </r>
      </text>
    </comment>
    <comment ref="B90" authorId="0" shapeId="0" xr:uid="{00000000-0006-0000-0300-000005000000}">
      <text>
        <r>
          <rPr>
            <sz val="9"/>
            <color rgb="FF000000"/>
            <rFont val="Calibri"/>
            <family val="2"/>
          </rPr>
          <t xml:space="preserve">This is the reverse of an Accrural (see note below).  Here you have paid for something, but not yet 'consumed ' it. Hence it is an asset.
</t>
        </r>
        <r>
          <rPr>
            <sz val="9"/>
            <color rgb="FF000000"/>
            <rFont val="Calibri"/>
            <family val="2"/>
          </rPr>
          <t xml:space="preserve">
</t>
        </r>
        <r>
          <rPr>
            <sz val="9"/>
            <color rgb="FF000000"/>
            <rFont val="Calibri"/>
            <family val="2"/>
          </rPr>
          <t xml:space="preserve">In this example the rent has been paid, but it is not until the end of the quarter that the rent has been fully 'consumed'.  Hence it is a form of asset - a Prepayment - in the BS. </t>
        </r>
      </text>
    </comment>
    <comment ref="B101" authorId="0" shapeId="0" xr:uid="{00000000-0006-0000-0300-000006000000}">
      <text>
        <r>
          <rPr>
            <sz val="9"/>
            <color rgb="FF000000"/>
            <rFont val="Calibri"/>
            <family val="2"/>
          </rPr>
          <t xml:space="preserve">Accurals take into account that you have consumed something yet not paid for it. Therefore it is a liability that has to be taken into account.  Again, it is a great illustration of the fact that nothing is 'forgotten' in a balance sheet. Every asset and every liability should turn up somewhere.
</t>
        </r>
        <r>
          <rPr>
            <sz val="9"/>
            <color rgb="FF000000"/>
            <rFont val="Calibri"/>
            <family val="2"/>
          </rPr>
          <t xml:space="preserve">
</t>
        </r>
        <r>
          <rPr>
            <sz val="9"/>
            <color rgb="FF000000"/>
            <rFont val="Calibri"/>
            <family val="2"/>
          </rPr>
          <t>In this case heat &amp; light have been consumed, and the outstanding bill or liability grows every month until it is paid at the end of the quarter. Then the liability is zero.</t>
        </r>
      </text>
    </comment>
    <comment ref="B106" authorId="0" shapeId="0" xr:uid="{00000000-0006-0000-0300-000007000000}">
      <text>
        <r>
          <rPr>
            <sz val="9"/>
            <color rgb="FF000000"/>
            <rFont val="Calibri"/>
            <family val="2"/>
          </rPr>
          <t xml:space="preserve">Some of the formulas below are highly complex. This model works out precisely the split between Current and Long Term bank liabilities.  Note that the Current element (ie next 12 months) grows very slightly each month.  
</t>
        </r>
        <r>
          <rPr>
            <sz val="9"/>
            <color rgb="FF000000"/>
            <rFont val="Calibri"/>
            <family val="2"/>
          </rPr>
          <t xml:space="preserve">
</t>
        </r>
        <r>
          <rPr>
            <sz val="9"/>
            <color rgb="FF000000"/>
            <rFont val="Calibri"/>
            <family val="2"/>
          </rPr>
          <t xml:space="preserve">This is because although the monthly payments on a loan may remain constant, the proportion that relates to capital repayment gradually rises, and the proportion that relates to interest payments gradually falls.  This makes perfect sense, of course, since as time goes on there is less capital outstanding, so the amount of interest will gradually fall. But the repayments are kept constant by the bank - hence a greater amount is now allocated by them to repaying the capital.
</t>
        </r>
        <r>
          <rPr>
            <sz val="9"/>
            <color rgb="FF000000"/>
            <rFont val="Calibri"/>
            <family val="2"/>
          </rPr>
          <t xml:space="preserve">
</t>
        </r>
        <r>
          <rPr>
            <sz val="9"/>
            <color rgb="FF000000"/>
            <rFont val="Calibri"/>
            <family val="2"/>
          </rPr>
          <t xml:space="preserve">The formula in this model has to cope with a loan of just a few months to several years, and still allocate the amounts correctly. If you are writing it yourself, it is ok to work it out on a more manual basis and to simplify the calculations, although they will only then be an estimate.
</t>
        </r>
        <r>
          <rPr>
            <sz val="9"/>
            <color rgb="FF000000"/>
            <rFont val="Calibri"/>
            <family val="2"/>
          </rPr>
          <t xml:space="preserve">
</t>
        </r>
        <r>
          <rPr>
            <sz val="9"/>
            <color rgb="FF000000"/>
            <rFont val="Calibri"/>
            <family val="2"/>
          </rPr>
          <t>Take a look at the cells on the P&amp;L sheet beneath the loan input cells. You can see how the proportions change each year of the loan.</t>
        </r>
      </text>
    </comment>
    <comment ref="C119" authorId="0" shapeId="0" xr:uid="{00000000-0006-0000-0300-000008000000}">
      <text>
        <r>
          <rPr>
            <sz val="9"/>
            <color rgb="FF000000"/>
            <rFont val="Calibri"/>
            <family val="2"/>
          </rPr>
          <t xml:space="preserve">Corporation Tax is another complicated item!  In the Cash Flow models the BEFORE tax profit is used as the starting point. 
</t>
        </r>
        <r>
          <rPr>
            <sz val="9"/>
            <color rgb="FF000000"/>
            <rFont val="Calibri"/>
            <family val="2"/>
          </rPr>
          <t xml:space="preserve">
</t>
        </r>
        <r>
          <rPr>
            <sz val="9"/>
            <color rgb="FF000000"/>
            <rFont val="Calibri"/>
            <family val="2"/>
          </rPr>
          <t xml:space="preserve">The simplest way of doing this is to take the Corporation Tax line of the P&amp;L and show each month CUMULATIVELY as a Current Liability. Then in the following January when it is paid, the accumulated liability will go to zero, and the Cash will drop by the same amount.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text>
    </comment>
    <comment ref="C134" authorId="0" shapeId="0" xr:uid="{00000000-0006-0000-0300-000009000000}">
      <text>
        <r>
          <rPr>
            <sz val="9"/>
            <color rgb="FF000000"/>
            <rFont val="Calibri"/>
            <family val="2"/>
          </rPr>
          <t xml:space="preserve">This is the balancing line and is calculated by taking the profit make CUMULATIVELY, after Corporation Tax and after dividends.  It should then make the balance sheet balance! This is a great test of your balance sheet's data integrity - if it doesn't work out neatly some item has been missed.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Version 22 June 2019
</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Simon Hulme</author>
  </authors>
  <commentList>
    <comment ref="B8" authorId="0" shapeId="0" xr:uid="{00000000-0006-0000-0400-000002000000}">
      <text>
        <r>
          <rPr>
            <sz val="9"/>
            <color rgb="FF000000"/>
            <rFont val="Calibri"/>
            <family val="2"/>
          </rPr>
          <t>All these numbers are the sum of their respective 12 month periods from the P&amp;L sheet.</t>
        </r>
      </text>
    </comment>
    <comment ref="B14" authorId="0" shapeId="0" xr:uid="{00000000-0006-0000-0400-000004000000}">
      <text>
        <r>
          <rPr>
            <b/>
            <sz val="9"/>
            <color rgb="FF000000"/>
            <rFont val="Calibri"/>
            <family val="2"/>
          </rPr>
          <t>Useful check:</t>
        </r>
        <r>
          <rPr>
            <sz val="9"/>
            <color rgb="FF000000"/>
            <rFont val="Calibri"/>
            <family val="2"/>
          </rPr>
          <t xml:space="preserve">
</t>
        </r>
        <r>
          <rPr>
            <sz val="9"/>
            <color rgb="FF000000"/>
            <rFont val="Calibri"/>
            <family val="2"/>
          </rPr>
          <t>This row must have the same numbers as in the row above. If not there is likely to be a formula error in the way the number has been added up from the P&amp;L sheet.</t>
        </r>
      </text>
    </comment>
    <comment ref="B30" authorId="0" shapeId="0" xr:uid="{00000000-0006-0000-0400-000005000000}">
      <text>
        <r>
          <rPr>
            <b/>
            <sz val="9"/>
            <color rgb="FF000000"/>
            <rFont val="Calibri"/>
            <family val="2"/>
          </rPr>
          <t>Useful check:</t>
        </r>
        <r>
          <rPr>
            <sz val="9"/>
            <color rgb="FF000000"/>
            <rFont val="Calibri"/>
            <family val="2"/>
          </rPr>
          <t xml:space="preserve">
</t>
        </r>
        <r>
          <rPr>
            <sz val="9"/>
            <color rgb="FF000000"/>
            <rFont val="Calibri"/>
            <family val="2"/>
          </rPr>
          <t>This row must have the same numbers as in the row above. If not there is likely to be a formula error in the way the number has been added up from the P&amp;L sheet.</t>
        </r>
      </text>
    </comment>
    <comment ref="B41" authorId="0" shapeId="0" xr:uid="{00000000-0006-0000-0400-000006000000}">
      <text>
        <r>
          <rPr>
            <b/>
            <sz val="9"/>
            <color rgb="FF000000"/>
            <rFont val="Calibri"/>
            <family val="2"/>
          </rPr>
          <t>Useful check:</t>
        </r>
        <r>
          <rPr>
            <sz val="9"/>
            <color rgb="FF000000"/>
            <rFont val="Calibri"/>
            <family val="2"/>
          </rPr>
          <t xml:space="preserve">
</t>
        </r>
        <r>
          <rPr>
            <sz val="9"/>
            <color rgb="FF000000"/>
            <rFont val="Calibri"/>
            <family val="2"/>
          </rPr>
          <t>This row must have the same numbers as in the row above. If not there is likely to be a formula error in the way the number has been added up from the P&amp;L sheet.</t>
        </r>
      </text>
    </comment>
    <comment ref="B54" authorId="0" shapeId="0" xr:uid="{00000000-0006-0000-0400-000007000000}">
      <text>
        <r>
          <rPr>
            <sz val="9"/>
            <color rgb="FF000000"/>
            <rFont val="Calibri"/>
            <family val="2"/>
          </rPr>
          <t xml:space="preserve">The balance sheet is a 'photograph' of the assets and liabilities of a business on a particular day (e.g. 31 December 2025).
</t>
        </r>
        <r>
          <rPr>
            <sz val="9"/>
            <color rgb="FF000000"/>
            <rFont val="Calibri"/>
            <family val="2"/>
          </rPr>
          <t xml:space="preserve">
</t>
        </r>
        <r>
          <rPr>
            <sz val="9"/>
            <color rgb="FF000000"/>
            <rFont val="Calibri"/>
            <family val="2"/>
          </rPr>
          <t>When expressed as a month and year, it means the last day of that month.</t>
        </r>
      </text>
    </comment>
    <comment ref="B118" authorId="0" shapeId="0" xr:uid="{9F1E5DEB-1042-6249-A394-01C876C62573}">
      <text>
        <r>
          <rPr>
            <sz val="9"/>
            <color rgb="FF000000"/>
            <rFont val="Calibri"/>
            <family val="2"/>
          </rPr>
          <t xml:space="preserve">This can be difficult to calculate from the figures above because some of the numbers are shown as a negative figure. These are </t>
        </r>
        <r>
          <rPr>
            <b/>
            <sz val="9"/>
            <color rgb="FF000000"/>
            <rFont val="Calibri"/>
            <family val="2"/>
          </rPr>
          <t xml:space="preserve">not </t>
        </r>
        <r>
          <rPr>
            <sz val="9"/>
            <color rgb="FF000000"/>
            <rFont val="Calibri"/>
            <family val="2"/>
          </rPr>
          <t xml:space="preserve">negative figures in reality (eg the bank loan is a positive number owed to the bank) but is shown as a </t>
        </r>
        <r>
          <rPr>
            <b/>
            <sz val="9"/>
            <color rgb="FF000000"/>
            <rFont val="Calibri"/>
            <family val="2"/>
          </rPr>
          <t>deduction</t>
        </r>
        <r>
          <rPr>
            <sz val="9"/>
            <color rgb="FF000000"/>
            <rFont val="Calibri"/>
            <family val="2"/>
          </rPr>
          <t xml:space="preserve"> in the spreadsheet. 
</t>
        </r>
        <r>
          <rPr>
            <sz val="9"/>
            <color rgb="FF000000"/>
            <rFont val="Calibri"/>
            <family val="2"/>
          </rPr>
          <t xml:space="preserve">
</t>
        </r>
        <r>
          <rPr>
            <sz val="9"/>
            <color rgb="FF000000"/>
            <rFont val="Calibri"/>
            <family val="2"/>
          </rPr>
          <t xml:space="preserve">We've calculated it for you here. Look at the formula to see how we did it by putting a minus in front of the negative numbers. Also, look in the Appendices of the book to understand capital employed.
</t>
        </r>
        <r>
          <rPr>
            <sz val="9"/>
            <color rgb="FF000000"/>
            <rFont val="Calibri"/>
            <family val="2"/>
          </rPr>
          <t xml:space="preserve">
</t>
        </r>
        <r>
          <rPr>
            <sz val="9"/>
            <color rgb="FF000000"/>
            <rFont val="Calibri"/>
            <family val="2"/>
          </rPr>
          <t xml:space="preserve">You will need this number to work of return on capital employed, which is one of the most critical numbers you could ever calculate.
</t>
        </r>
        <r>
          <rPr>
            <sz val="9"/>
            <color rgb="FF000000"/>
            <rFont val="Calibri"/>
            <family val="2"/>
          </rPr>
          <t xml:space="preserve">
</t>
        </r>
        <r>
          <rPr>
            <sz val="9"/>
            <color rgb="FF000000"/>
            <rFont val="Calibri"/>
            <family val="2"/>
          </rPr>
          <t xml:space="preserve">Note if you had a bank overdraft (ie a negative bank account) this figure would need to be included in the bank debt figure.
</t>
        </r>
      </text>
    </comment>
    <comment ref="B123" authorId="0" shapeId="0" xr:uid="{00000000-0006-0000-0400-000008000000}">
      <text>
        <r>
          <rPr>
            <b/>
            <sz val="9"/>
            <color rgb="FF000000"/>
            <rFont val="Calibri"/>
            <family val="2"/>
          </rPr>
          <t>Grow Your Own Cash!</t>
        </r>
        <r>
          <rPr>
            <sz val="9"/>
            <color rgb="FF000000"/>
            <rFont val="Calibri"/>
            <family val="2"/>
          </rPr>
          <t xml:space="preserve">
</t>
        </r>
        <r>
          <rPr>
            <sz val="9"/>
            <color rgb="FF000000"/>
            <rFont val="Calibri"/>
            <family val="2"/>
          </rPr>
          <t xml:space="preserve">
</t>
        </r>
        <r>
          <rPr>
            <sz val="9"/>
            <color rgb="FF000000"/>
            <rFont val="Calibri"/>
            <family val="2"/>
          </rPr>
          <t xml:space="preserve">The best source of cash is derived from your own profits. By being fanatical about these numbers, and tracking them against budget and last year, it is possible to really drive the profitability of a business forward.  In most cases this will lead to a healthy cash flow, and if funding is required, it will be considerably easier to obtain.
</t>
        </r>
      </text>
    </comment>
    <comment ref="B141" authorId="0" shapeId="0" xr:uid="{00000000-0006-0000-0400-00000A000000}">
      <text>
        <r>
          <rPr>
            <b/>
            <sz val="9"/>
            <color rgb="FF000000"/>
            <rFont val="Calibri"/>
            <family val="2"/>
          </rPr>
          <t xml:space="preserve">Banks Love These Ratios!
</t>
        </r>
        <r>
          <rPr>
            <sz val="9"/>
            <color rgb="FF000000"/>
            <rFont val="Calibri"/>
            <family val="2"/>
          </rPr>
          <t xml:space="preserve">
</t>
        </r>
        <r>
          <rPr>
            <sz val="9"/>
            <color rgb="FF000000"/>
            <rFont val="Calibri"/>
            <family val="2"/>
          </rPr>
          <t xml:space="preserve">Banks love these ratios as they measure how much of a burden the debt is to a business.  This then gives them a clear indication of the risks they are facing when lending a company money.
</t>
        </r>
      </text>
    </comment>
    <comment ref="B149" authorId="0" shapeId="0" xr:uid="{00000000-0006-0000-0400-00000B000000}">
      <text>
        <r>
          <rPr>
            <b/>
            <sz val="9"/>
            <color rgb="FF000000"/>
            <rFont val="Calibri"/>
            <family val="2"/>
          </rPr>
          <t>Beware of 'Black Swan' Events</t>
        </r>
        <r>
          <rPr>
            <sz val="9"/>
            <color rgb="FF000000"/>
            <rFont val="Calibri"/>
            <family val="2"/>
          </rPr>
          <t xml:space="preserve">
</t>
        </r>
        <r>
          <rPr>
            <sz val="9"/>
            <color rgb="FF000000"/>
            <rFont val="Calibri"/>
            <family val="2"/>
          </rPr>
          <t xml:space="preserve">
</t>
        </r>
        <r>
          <rPr>
            <sz val="9"/>
            <color rgb="FF000000"/>
            <rFont val="Calibri"/>
            <family val="2"/>
          </rPr>
          <t xml:space="preserve">Over a 10 year period, you can almost guarantee that some nasty thing is going to come along amd happen to a business. This could be loss of a major customer, your key supplier going bust, a big downturn in consumer spending, or even theft within your company. Nothing probably came close to the Covid 19 global pandemic, which was completely unexpected and on an alarming scale.  
</t>
        </r>
        <r>
          <rPr>
            <sz val="9"/>
            <color rgb="FF000000"/>
            <rFont val="Calibri"/>
            <family val="2"/>
          </rPr>
          <t xml:space="preserve">
</t>
        </r>
        <r>
          <rPr>
            <sz val="9"/>
            <color rgb="FF000000"/>
            <rFont val="Calibri"/>
            <family val="2"/>
          </rPr>
          <t xml:space="preserve">Now here’s the point: if the ratios above are very weak (i.e. less than 1 or close to 1) a company may not survive this type of event. On the other hand, if they are very high it is likely that they will be able to sail through the crisis and even come out stronger (for example if some competitors did not survive).  But what you can be certain of, is something is bound to come along to challenge a business over a 10 year period, so be ready! This is why these ratios are so vital.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
</t>
        </r>
        <r>
          <rPr>
            <sz val="9"/>
            <color rgb="FF000000"/>
            <rFont val="Calibri"/>
            <family val="2"/>
          </rPr>
          <t xml:space="preserve">2025.1
</t>
        </r>
        <r>
          <rPr>
            <sz val="9"/>
            <color rgb="FF000000"/>
            <rFont val="Calibri"/>
            <family val="2"/>
          </rPr>
          <t xml:space="preserve">
</t>
        </r>
        <r>
          <rPr>
            <sz val="9"/>
            <color rgb="FF000000"/>
            <rFont val="Calibri"/>
            <family val="2"/>
          </rPr>
          <t xml:space="preserve">
</t>
        </r>
      </text>
    </comment>
    <comment ref="B157" authorId="0" shapeId="0" xr:uid="{00000000-0006-0000-0400-00000C000000}">
      <text>
        <r>
          <rPr>
            <b/>
            <sz val="9"/>
            <color rgb="FF000000"/>
            <rFont val="Calibri"/>
            <family val="2"/>
          </rPr>
          <t xml:space="preserve">Efficiency is a Key Driver of Long-Term Profitability
</t>
        </r>
        <r>
          <rPr>
            <sz val="9"/>
            <color rgb="FF000000"/>
            <rFont val="Calibri"/>
            <family val="2"/>
          </rPr>
          <t xml:space="preserve">
</t>
        </r>
        <r>
          <rPr>
            <sz val="9"/>
            <color rgb="FF000000"/>
            <rFont val="Calibri"/>
            <family val="2"/>
          </rPr>
          <t>The more efficient you can be in every aspect of your business, the more profit and cash you will generate. Don’t be disillusioned if it takes a while to become efficient in all areas of your business. This can understandably take years. However, knowing where you are inefficient is a first vital step in putting things right. This is why these measures are so useful.</t>
        </r>
        <r>
          <rPr>
            <b/>
            <sz val="9"/>
            <color rgb="FF000000"/>
            <rFont val="Calibri"/>
            <family val="2"/>
          </rPr>
          <t xml:space="preserve">
</t>
        </r>
        <r>
          <rPr>
            <sz val="9"/>
            <color rgb="FF000000"/>
            <rFont val="Calibri"/>
            <family val="2"/>
          </rPr>
          <t xml:space="preserve">
</t>
        </r>
        <r>
          <rPr>
            <sz val="9"/>
            <color rgb="FF000000"/>
            <rFont val="Calibri"/>
            <family val="2"/>
          </rPr>
          <t xml:space="preserve">
</t>
        </r>
      </text>
    </comment>
    <comment ref="C159" authorId="0" shapeId="0" xr:uid="{00000000-0006-0000-0400-00000D000000}">
      <text>
        <r>
          <rPr>
            <sz val="9"/>
            <color rgb="FF000000"/>
            <rFont val="Calibri"/>
            <family val="2"/>
          </rPr>
          <t xml:space="preserve">An </t>
        </r>
        <r>
          <rPr>
            <b/>
            <sz val="9"/>
            <color rgb="FF000000"/>
            <rFont val="Calibri"/>
            <family val="2"/>
          </rPr>
          <t>average</t>
        </r>
        <r>
          <rPr>
            <sz val="9"/>
            <color rgb="FF000000"/>
            <rFont val="Calibri"/>
            <family val="2"/>
          </rPr>
          <t xml:space="preserve"> of the stock level throughout the year is used here, then divided by cost of sales per day. If the average was not possible to calculated, the year-end figure could be used.
</t>
        </r>
      </text>
    </comment>
    <comment ref="C163" authorId="0" shapeId="0" xr:uid="{00000000-0006-0000-0400-00000E000000}">
      <text>
        <r>
          <rPr>
            <sz val="9"/>
            <color rgb="FF000000"/>
            <rFont val="Calibri"/>
            <family val="2"/>
          </rPr>
          <t xml:space="preserve">For simplicity the year-end debtors figure in the balance sheet above has been used, then divided by sales per day. However, if debtor levels varied considerably thoughout the year, then the average debtors  would be more </t>
        </r>
        <r>
          <rPr>
            <sz val="9"/>
            <color rgb="FF000000"/>
            <rFont val="+mn-lt"/>
            <charset val="1"/>
          </rPr>
          <t xml:space="preserve">applicable to use.
</t>
        </r>
        <r>
          <rPr>
            <sz val="9"/>
            <color rgb="FF000000"/>
            <rFont val="+mn-lt"/>
            <charset val="1"/>
          </rPr>
          <t xml:space="preserve">
</t>
        </r>
      </text>
    </comment>
    <comment ref="B173" authorId="0" shapeId="0" xr:uid="{00000000-0006-0000-0400-00000F000000}">
      <text>
        <r>
          <rPr>
            <sz val="9"/>
            <color rgb="FF000000"/>
            <rFont val="+mn-lt"/>
            <charset val="1"/>
          </rPr>
          <t>The</t>
        </r>
        <r>
          <rPr>
            <b/>
            <sz val="9"/>
            <color rgb="FF000000"/>
            <rFont val="+mn-lt"/>
            <charset val="1"/>
          </rPr>
          <t xml:space="preserve"> average </t>
        </r>
        <r>
          <rPr>
            <sz val="9"/>
            <color rgb="FF000000"/>
            <rFont val="+mn-lt"/>
            <charset val="1"/>
          </rPr>
          <t xml:space="preserve">number of employees during the year is udes here. Again, should this detail on employees not be available, the year-end figure could be used instead.
</t>
        </r>
        <r>
          <rPr>
            <sz val="9"/>
            <color rgb="FF000000"/>
            <rFont val="+mn-lt"/>
            <charset val="1"/>
          </rPr>
          <t xml:space="preserve">
</t>
        </r>
      </text>
    </comment>
  </commentList>
</comments>
</file>

<file path=xl/sharedStrings.xml><?xml version="1.0" encoding="utf-8"?>
<sst xmlns="http://schemas.openxmlformats.org/spreadsheetml/2006/main" count="489" uniqueCount="356">
  <si>
    <t>Errors &amp; Omissions</t>
  </si>
  <si>
    <t>Power of a Financial Modelling</t>
  </si>
  <si>
    <t>Corporation Tax</t>
  </si>
  <si>
    <t>CHECK LINE:</t>
  </si>
  <si>
    <t>Performance Graphs</t>
  </si>
  <si>
    <t>Other 1</t>
  </si>
  <si>
    <t>Other 2</t>
  </si>
  <si>
    <t>by Simon Hulme</t>
  </si>
  <si>
    <t>Cash</t>
  </si>
  <si>
    <t>Introduction</t>
  </si>
  <si>
    <t>Process</t>
  </si>
  <si>
    <t>Spreadsheet Discipline</t>
  </si>
  <si>
    <t>Total</t>
  </si>
  <si>
    <t>DIFFERENCE CHECK LINE</t>
  </si>
  <si>
    <t xml:space="preserve">Revaluation </t>
  </si>
  <si>
    <t>Depreciation</t>
  </si>
  <si>
    <t>Month:</t>
  </si>
  <si>
    <t>Net Cash Flow</t>
  </si>
  <si>
    <t>Closing Bank Account</t>
  </si>
  <si>
    <t>Acknowledgements</t>
  </si>
  <si>
    <t>Carl's Cafe Financial Model</t>
  </si>
  <si>
    <t>VAT Payments</t>
  </si>
  <si>
    <t xml:space="preserve"> </t>
    <phoneticPr fontId="21" type="noConversion"/>
  </si>
  <si>
    <t>Workings</t>
  </si>
  <si>
    <t>Directors' Loans</t>
  </si>
  <si>
    <t>EBITDA</t>
  </si>
  <si>
    <t>Profitability Ratios</t>
  </si>
  <si>
    <t>Gearing Ratios</t>
  </si>
  <si>
    <t>Liquidity Ratios</t>
  </si>
  <si>
    <t>Efficiency Ratios</t>
  </si>
  <si>
    <t>Other Ratios</t>
  </si>
  <si>
    <t>&lt;--- Close for short version</t>
  </si>
  <si>
    <t>&lt;--- Open for checking data</t>
  </si>
  <si>
    <t>Summaries</t>
  </si>
  <si>
    <t>Year:</t>
  </si>
  <si>
    <t>Sales (excl VAT)</t>
  </si>
  <si>
    <t>Retained Earnings</t>
  </si>
  <si>
    <t>s.hulme@ucl.ac.uk</t>
  </si>
  <si>
    <t>Property</t>
  </si>
  <si>
    <t>Ratios</t>
  </si>
  <si>
    <t>Totals</t>
  </si>
  <si>
    <t>Advertising</t>
  </si>
  <si>
    <t>Cash Flow From Operating Activities</t>
  </si>
  <si>
    <t>Opening Balance</t>
  </si>
  <si>
    <t>Payments to Suppliers</t>
  </si>
  <si>
    <t>Payments for Other Expenses</t>
  </si>
  <si>
    <t>Rent (prepayment)</t>
  </si>
  <si>
    <t>Receipts from Customers</t>
  </si>
  <si>
    <t>Cash Flow From Investing Activities</t>
  </si>
  <si>
    <t>VAT on Capital Expenditure</t>
  </si>
  <si>
    <t>Capital Expenditure</t>
  </si>
  <si>
    <t>Cash Flow From Financing Activities</t>
  </si>
  <si>
    <t>Prepayments</t>
  </si>
  <si>
    <t>Accruals</t>
  </si>
  <si>
    <t>Share Capital</t>
  </si>
  <si>
    <t>Operations</t>
  </si>
  <si>
    <t>Investments</t>
  </si>
  <si>
    <t>Financing</t>
  </si>
  <si>
    <t>VAT</t>
  </si>
  <si>
    <t>Payments for Purchase of Assets</t>
  </si>
  <si>
    <r>
      <t xml:space="preserve">Sincere thanks to </t>
    </r>
    <r>
      <rPr>
        <b/>
        <sz val="12"/>
        <color rgb="FF000000"/>
        <rFont val="Calibri"/>
        <family val="2"/>
        <scheme val="minor"/>
      </rPr>
      <t>Chris Drew</t>
    </r>
    <r>
      <rPr>
        <sz val="12"/>
        <color rgb="FF000000"/>
        <rFont val="Calibri"/>
        <family val="2"/>
        <scheme val="minor"/>
      </rPr>
      <t xml:space="preserve"> for his extensive help with the production of this model.</t>
    </r>
  </si>
  <si>
    <t>Entrepreneurial Finance Book</t>
  </si>
  <si>
    <t>Contact Information for Simon Hulme</t>
  </si>
  <si>
    <t>UCL School of Management:</t>
  </si>
  <si>
    <t>https://www.mgmt.ucl.ac.uk/people/simonhulme</t>
  </si>
  <si>
    <t>Professional Financial Modelling Service</t>
  </si>
  <si>
    <t>Email:</t>
  </si>
  <si>
    <t>chris@drewfinancialmodelling.co.uk</t>
  </si>
  <si>
    <t>Copyright Warning Notice - IMPORTANT</t>
  </si>
  <si>
    <t>Copyright</t>
  </si>
  <si>
    <t>Operating Expenses</t>
  </si>
  <si>
    <t>Type</t>
  </si>
  <si>
    <t>Straight Line</t>
  </si>
  <si>
    <t>Cost</t>
  </si>
  <si>
    <t>See workings in Profit &amp; Loss</t>
  </si>
  <si>
    <t>Depreciation Calculations</t>
  </si>
  <si>
    <t>Capital Employed</t>
  </si>
  <si>
    <t>ANY ATTEMPT TO DELETE IT WILL INVALIDATE YOUR LICENCE TO USE THE MODEL FOR ANY PURPOSES</t>
  </si>
  <si>
    <t>Version</t>
  </si>
  <si>
    <t>Notes</t>
  </si>
  <si>
    <t>Year</t>
  </si>
  <si>
    <t>Number</t>
  </si>
  <si>
    <t>Date Created</t>
  </si>
  <si>
    <t>Version:</t>
  </si>
  <si>
    <t>Further Help &amp; Guidance</t>
  </si>
  <si>
    <t>THIS SHEET IS DESIGNED FOR INTERNAL USE ONLY</t>
  </si>
  <si>
    <t>Students - please do NOT delete this sheet</t>
  </si>
  <si>
    <t>Fixed Cost &amp; Financing Assumptions</t>
  </si>
  <si>
    <t>Assumptions</t>
  </si>
  <si>
    <t>Directors' loans</t>
  </si>
  <si>
    <t xml:space="preserve">Bank loan </t>
  </si>
  <si>
    <t>Loan period (months)</t>
  </si>
  <si>
    <t>Interest rate on loan (annual)</t>
  </si>
  <si>
    <t>Total annual payment</t>
  </si>
  <si>
    <t>Annual interest payment</t>
  </si>
  <si>
    <t>Annual loan repayment</t>
  </si>
  <si>
    <t>Plant &amp; equipment</t>
  </si>
  <si>
    <t>Purchase of property</t>
  </si>
  <si>
    <t>Current value</t>
  </si>
  <si>
    <t>&lt;--- Expand on left margin to see loan payment breakdown</t>
  </si>
  <si>
    <t>Property assets</t>
  </si>
  <si>
    <t>Period (yrs)</t>
  </si>
  <si>
    <t>Profit &amp; Loss</t>
  </si>
  <si>
    <t>Finance costs</t>
  </si>
  <si>
    <t>Corporation tax rate</t>
  </si>
  <si>
    <t>VAT rate</t>
  </si>
  <si>
    <t>Starting year of model</t>
  </si>
  <si>
    <t>Starting month &amp; year of model</t>
  </si>
  <si>
    <t>Property rent</t>
  </si>
  <si>
    <t>Business rates (local property taxes)</t>
  </si>
  <si>
    <t>Heat &amp; light</t>
  </si>
  <si>
    <t>Cleaning</t>
  </si>
  <si>
    <t>Other misc costs</t>
  </si>
  <si>
    <t>Gross margin</t>
  </si>
  <si>
    <t>&lt;--- Here</t>
  </si>
  <si>
    <t>Opening balance</t>
  </si>
  <si>
    <t>Additions (reductions)</t>
  </si>
  <si>
    <t>Monthly depreciation</t>
  </si>
  <si>
    <t>Closing balance (applied to balance sheet)</t>
  </si>
  <si>
    <t>Loan interest</t>
  </si>
  <si>
    <t>Profit before tax</t>
  </si>
  <si>
    <t>Corporation tax</t>
  </si>
  <si>
    <t>Profit after tax</t>
  </si>
  <si>
    <t>Break-even point (sales excl VAT)</t>
  </si>
  <si>
    <t>Employee wages</t>
  </si>
  <si>
    <t>Operating expenses (annual totals)</t>
  </si>
  <si>
    <t>Taxable profit after losses c/f</t>
  </si>
  <si>
    <t>Add back depreciation</t>
  </si>
  <si>
    <t>Deduct capex</t>
  </si>
  <si>
    <t>Adjusted taxable profit/(loss)</t>
  </si>
  <si>
    <t>Unused losses carried forward</t>
  </si>
  <si>
    <t>Corporation Tax Calculations</t>
  </si>
  <si>
    <t>Cash Flow (Direct Method)</t>
  </si>
  <si>
    <t>Money in:</t>
  </si>
  <si>
    <t>Receipts from customers</t>
  </si>
  <si>
    <t>Money out:</t>
  </si>
  <si>
    <t>Payments to suppliers for stock</t>
  </si>
  <si>
    <t>Payroll payments</t>
  </si>
  <si>
    <t>Payments for other expenses</t>
  </si>
  <si>
    <t>VAT payments to HMRC</t>
  </si>
  <si>
    <t>Interest payments</t>
  </si>
  <si>
    <t>Corporation tax payments</t>
  </si>
  <si>
    <t>Net cash flow from operating activities</t>
  </si>
  <si>
    <t>Receipts from sale of assets</t>
  </si>
  <si>
    <t>VAT refund on purchase of assets</t>
  </si>
  <si>
    <t>Net cash flow from investing activities</t>
  </si>
  <si>
    <t>Net cash flow from financing activities</t>
  </si>
  <si>
    <t>Net cash flow totals</t>
  </si>
  <si>
    <t>Opening bank balance</t>
  </si>
  <si>
    <t>Accrued sales turnover (from P&amp;L)</t>
  </si>
  <si>
    <r>
      <rPr>
        <i/>
        <sz val="12"/>
        <color theme="1"/>
        <rFont val="Calibri"/>
        <family val="2"/>
        <scheme val="minor"/>
      </rPr>
      <t>less</t>
    </r>
    <r>
      <rPr>
        <sz val="12"/>
        <color theme="1"/>
        <rFont val="Calibri"/>
        <family val="2"/>
        <scheme val="minor"/>
      </rPr>
      <t xml:space="preserve"> sales on credit</t>
    </r>
  </si>
  <si>
    <r>
      <rPr>
        <i/>
        <sz val="12"/>
        <color theme="1"/>
        <rFont val="Calibri"/>
        <family val="2"/>
        <scheme val="minor"/>
      </rPr>
      <t>plus</t>
    </r>
    <r>
      <rPr>
        <sz val="12"/>
        <color theme="1"/>
        <rFont val="Calibri"/>
        <family val="2"/>
        <scheme val="minor"/>
      </rPr>
      <t xml:space="preserve"> receipts from sales on credit</t>
    </r>
  </si>
  <si>
    <t>Total net receipts</t>
  </si>
  <si>
    <t>VAT on receipts</t>
  </si>
  <si>
    <t>Cost of sales (from P&amp;L)</t>
  </si>
  <si>
    <t>Additions/(reductions) to stock</t>
  </si>
  <si>
    <t>Total purchases of stock (net of VAT)</t>
  </si>
  <si>
    <t>VAT on purchases</t>
  </si>
  <si>
    <t>Total purchases of stock (inc VAT)</t>
  </si>
  <si>
    <t>Rent accrued (from P&amp;L)</t>
  </si>
  <si>
    <t>Quarterly rent payments (in advance)</t>
  </si>
  <si>
    <t>Heat &amp; light (accrual)</t>
  </si>
  <si>
    <t>Heat &amp; light accrued (from P&amp;L)</t>
  </si>
  <si>
    <t>Quarterly H&amp;L payments (in arrears)</t>
  </si>
  <si>
    <t>Headings</t>
  </si>
  <si>
    <t>Regular text</t>
  </si>
  <si>
    <t>Title Case</t>
  </si>
  <si>
    <t>Sentence case</t>
  </si>
  <si>
    <t>Line Spacing</t>
  </si>
  <si>
    <t>Allignment bottom</t>
  </si>
  <si>
    <t>Allignment centre</t>
  </si>
  <si>
    <t>Regular line</t>
  </si>
  <si>
    <t>Total payments for capex</t>
  </si>
  <si>
    <t>Small blank line spacing</t>
  </si>
  <si>
    <t>Regular blank line spacing</t>
  </si>
  <si>
    <t>Large blank line spacing</t>
  </si>
  <si>
    <r>
      <t xml:space="preserve">Total gross receipts </t>
    </r>
    <r>
      <rPr>
        <sz val="12"/>
        <color theme="1"/>
        <rFont val="Calibri"/>
        <family val="2"/>
        <scheme val="minor"/>
      </rPr>
      <t>(applied to cash flow above)</t>
    </r>
  </si>
  <si>
    <r>
      <t xml:space="preserve">Total payments for other expenses </t>
    </r>
    <r>
      <rPr>
        <sz val="12"/>
        <color theme="1"/>
        <rFont val="Calibri"/>
        <family val="2"/>
        <scheme val="minor"/>
      </rPr>
      <t>(applied to CF)</t>
    </r>
  </si>
  <si>
    <t>Other expenses</t>
  </si>
  <si>
    <t>Output VAT (on sales)</t>
  </si>
  <si>
    <t>Input VAT (on operating purchases)</t>
  </si>
  <si>
    <t>Input VAT (on capex purchases)</t>
  </si>
  <si>
    <r>
      <t>VAT payment re operating activities</t>
    </r>
    <r>
      <rPr>
        <sz val="12"/>
        <color theme="1"/>
        <rFont val="Calibri"/>
        <family val="2"/>
        <scheme val="minor"/>
      </rPr>
      <t xml:space="preserve"> (applied to CF)</t>
    </r>
  </si>
  <si>
    <t>Movement on accruals (applied to BS)</t>
  </si>
  <si>
    <t>Movement on prepayments (applied to BS)</t>
  </si>
  <si>
    <t>Movement on operating activity VAT (applied to BS)</t>
  </si>
  <si>
    <r>
      <t xml:space="preserve">VAT refund re investing activities </t>
    </r>
    <r>
      <rPr>
        <sz val="12"/>
        <color theme="1"/>
        <rFont val="Calibri"/>
        <family val="2"/>
        <scheme val="minor"/>
      </rPr>
      <t>(applied to CF)</t>
    </r>
  </si>
  <si>
    <t>Movement on investing activities VAT (applied to BS)</t>
  </si>
  <si>
    <t>Potential liability incurred in month</t>
  </si>
  <si>
    <t>Tax payable from previous financial year</t>
  </si>
  <si>
    <r>
      <t>Corporation tax paid</t>
    </r>
    <r>
      <rPr>
        <sz val="12"/>
        <color theme="1"/>
        <rFont val="Calibri"/>
        <family val="2"/>
        <scheme val="minor"/>
      </rPr>
      <t xml:space="preserve"> (applied to CF)</t>
    </r>
  </si>
  <si>
    <t>Movement on corporation tax (applied to BS)</t>
  </si>
  <si>
    <t>Debtor movements (applied to balance sheet workings)</t>
  </si>
  <si>
    <t>Repayment of directors' loans</t>
  </si>
  <si>
    <t>Payment of dividends</t>
  </si>
  <si>
    <t>Receipt of directors' loans</t>
  </si>
  <si>
    <t>Receipt of bank loans</t>
  </si>
  <si>
    <t>Repayment of bank loans</t>
  </si>
  <si>
    <t>Issue of shares</t>
  </si>
  <si>
    <r>
      <t xml:space="preserve">Closing bank balance </t>
    </r>
    <r>
      <rPr>
        <sz val="12"/>
        <color theme="1"/>
        <rFont val="Calibri"/>
        <family val="2"/>
        <scheme val="minor"/>
      </rPr>
      <t>(applied to balance sheet))</t>
    </r>
  </si>
  <si>
    <t>Receipt (applied to CF)</t>
  </si>
  <si>
    <t>Repayment (applied to CF)</t>
  </si>
  <si>
    <t>Drawdown (applied to CF)</t>
  </si>
  <si>
    <t>Monthly repayments (applied to CF)</t>
  </si>
  <si>
    <r>
      <t xml:space="preserve">Dividend payments </t>
    </r>
    <r>
      <rPr>
        <sz val="12"/>
        <color theme="1"/>
        <rFont val="Calibri"/>
        <family val="2"/>
        <scheme val="minor"/>
      </rPr>
      <t>(applied to CF &amp; BS)</t>
    </r>
  </si>
  <si>
    <t>Dividends</t>
  </si>
  <si>
    <t>Operating expenses</t>
  </si>
  <si>
    <t>Balance Sheet</t>
  </si>
  <si>
    <t>Net current liabilities</t>
  </si>
  <si>
    <t>Stocks (inventory)</t>
  </si>
  <si>
    <t>Debtors (receivables)</t>
  </si>
  <si>
    <t>Creditors (payables)</t>
  </si>
  <si>
    <t>Operating profit (EBIT)</t>
  </si>
  <si>
    <t>Gross profit</t>
  </si>
  <si>
    <t>Add new asset (using straight line depreciation)</t>
  </si>
  <si>
    <t>Add new asset (using reducing balance depreciation)</t>
  </si>
  <si>
    <t>Size</t>
  </si>
  <si>
    <t>Case/Allignment</t>
  </si>
  <si>
    <t>Current assets</t>
  </si>
  <si>
    <t>Long term liabilities (&gt; 1 year)</t>
  </si>
  <si>
    <t>Bank loans (&gt; 1 year)</t>
  </si>
  <si>
    <t>Net assets</t>
  </si>
  <si>
    <t>Capital &amp; reserves</t>
  </si>
  <si>
    <t xml:space="preserve">Revaluation reserve </t>
  </si>
  <si>
    <t>Retained earnings</t>
  </si>
  <si>
    <t>Shareholders' equity</t>
  </si>
  <si>
    <t>Add new asset (put workings below P&amp;L)</t>
  </si>
  <si>
    <t>Non-current assets</t>
  </si>
  <si>
    <t xml:space="preserve">Stock (Inventory) </t>
  </si>
  <si>
    <t xml:space="preserve">Debtor (Receiveables) </t>
  </si>
  <si>
    <t xml:space="preserve">Creditors (Payables) </t>
  </si>
  <si>
    <t xml:space="preserve">Accruals </t>
  </si>
  <si>
    <t>Opening bank loan</t>
  </si>
  <si>
    <t>Outstanding balance</t>
  </si>
  <si>
    <t xml:space="preserve">Opening balance </t>
  </si>
  <si>
    <t>Creditor movements - operating (applied to BS workings)</t>
  </si>
  <si>
    <r>
      <t xml:space="preserve">Total payments for stock </t>
    </r>
    <r>
      <rPr>
        <sz val="12"/>
        <color theme="1"/>
        <rFont val="Calibri"/>
        <family val="2"/>
        <scheme val="minor"/>
      </rPr>
      <t>(applied to CF above)</t>
    </r>
  </si>
  <si>
    <r>
      <t xml:space="preserve">Closing balance </t>
    </r>
    <r>
      <rPr>
        <sz val="12"/>
        <color theme="1"/>
        <rFont val="Calibri"/>
        <family val="2"/>
        <scheme val="minor"/>
      </rPr>
      <t>(applied to BS above)</t>
    </r>
  </si>
  <si>
    <t>Movement (from cash flow workings)</t>
  </si>
  <si>
    <r>
      <t>Amount repayable &lt; 1 year</t>
    </r>
    <r>
      <rPr>
        <sz val="12"/>
        <color theme="1"/>
        <rFont val="Calibri"/>
        <family val="2"/>
        <scheme val="minor"/>
      </rPr>
      <t xml:space="preserve"> (applied to BS)</t>
    </r>
  </si>
  <si>
    <r>
      <t>Amount repayable &gt; 1 year</t>
    </r>
    <r>
      <rPr>
        <sz val="12"/>
        <color theme="1"/>
        <rFont val="Calibri"/>
        <family val="2"/>
        <scheme val="minor"/>
      </rPr>
      <t xml:space="preserve"> (applied to BS)</t>
    </r>
  </si>
  <si>
    <t>Movement re investments (from CF)</t>
  </si>
  <si>
    <t>Movement re operations (from CF)</t>
  </si>
  <si>
    <t>Monthly capital repayments (from CF)</t>
  </si>
  <si>
    <t>Monthly profit after tax (from P&amp;L)</t>
  </si>
  <si>
    <t>Bank Loans</t>
  </si>
  <si>
    <t>Director's Loans</t>
  </si>
  <si>
    <t xml:space="preserve">VAT </t>
  </si>
  <si>
    <t>Extra large blank line spacing</t>
  </si>
  <si>
    <t>Cash Flow</t>
  </si>
  <si>
    <t>Cost of sales</t>
  </si>
  <si>
    <t>Bank loans (&lt; 1 year)</t>
  </si>
  <si>
    <t>Current liabilities (&lt; 1 year)</t>
  </si>
  <si>
    <t>Sales per employee</t>
  </si>
  <si>
    <t>Profit (loss) per employee</t>
  </si>
  <si>
    <t>Earnings per share</t>
  </si>
  <si>
    <t>P/E ratio</t>
  </si>
  <si>
    <t>No shares issued</t>
  </si>
  <si>
    <t xml:space="preserve">Assumed share price </t>
  </si>
  <si>
    <t>Work this out</t>
  </si>
  <si>
    <t>Your Comments</t>
  </si>
  <si>
    <t>Dividends paid (from cash flow workings)</t>
  </si>
  <si>
    <t>Shares issued (from assumptions &amp; CF)</t>
  </si>
  <si>
    <t>Movement (from assumptions &amp; CF)</t>
  </si>
  <si>
    <r>
      <t xml:space="preserve">Total depreciation </t>
    </r>
    <r>
      <rPr>
        <sz val="12"/>
        <color theme="1"/>
        <rFont val="Calibri"/>
        <family val="2"/>
        <scheme val="minor"/>
      </rPr>
      <t>(applied to P&amp;L above)</t>
    </r>
  </si>
  <si>
    <t>No. days stock (inventory)</t>
  </si>
  <si>
    <t>Stock turn per annum</t>
  </si>
  <si>
    <t xml:space="preserve">Debtor (receivables) days </t>
  </si>
  <si>
    <t xml:space="preserve">Creditor (payables) days </t>
  </si>
  <si>
    <t>Total asset turnover</t>
  </si>
  <si>
    <t xml:space="preserve">This style guide is used on our model, but you can amend or creat your own. By have a point of reference it can save time and maintain consistency. </t>
  </si>
  <si>
    <t>Style Guide</t>
  </si>
  <si>
    <t>Price per share</t>
  </si>
  <si>
    <t xml:space="preserve">Share capital </t>
  </si>
  <si>
    <t>New share Issues</t>
  </si>
  <si>
    <t>No shares issued (initially from assumptions)</t>
  </si>
  <si>
    <r>
      <t>Addition of new share capital</t>
    </r>
    <r>
      <rPr>
        <sz val="12"/>
        <color theme="1"/>
        <rFont val="Calibri"/>
        <family val="2"/>
        <scheme val="minor"/>
      </rPr>
      <t xml:space="preserve"> (applied to CF &amp; BS)</t>
    </r>
  </si>
  <si>
    <t>Accounting services</t>
  </si>
  <si>
    <t>No shares issued (from CF)</t>
  </si>
  <si>
    <t>Initial investment capital</t>
  </si>
  <si>
    <t xml:space="preserve">Working seperation </t>
  </si>
  <si>
    <t>Solid green</t>
  </si>
  <si>
    <t>Cumulative no shares in issue (at year end &amp; applied to ratios)</t>
  </si>
  <si>
    <t xml:space="preserve">Called-up share capital </t>
  </si>
  <si>
    <t>Margins</t>
  </si>
  <si>
    <t>Rows 1 and 2</t>
  </si>
  <si>
    <t>Working division line</t>
  </si>
  <si>
    <t xml:space="preserve">Column 1 </t>
  </si>
  <si>
    <r>
      <t xml:space="preserve">Estimated tax liability in month </t>
    </r>
    <r>
      <rPr>
        <sz val="12"/>
        <color theme="1"/>
        <rFont val="Calibri"/>
        <family val="2"/>
        <scheme val="minor"/>
      </rPr>
      <t>(applied to BS)</t>
    </r>
  </si>
  <si>
    <t>Total capital employed</t>
  </si>
  <si>
    <t>Return on capital employed</t>
  </si>
  <si>
    <t>Return on equity</t>
  </si>
  <si>
    <t>Debt to equity</t>
  </si>
  <si>
    <t>Interest cover</t>
  </si>
  <si>
    <t>Current ratio</t>
  </si>
  <si>
    <t>Quick ratio (acid test)</t>
  </si>
  <si>
    <t>Credit received/(paid) on capex (applied to BS)</t>
  </si>
  <si>
    <r>
      <t xml:space="preserve">Movement on directors' loans </t>
    </r>
    <r>
      <rPr>
        <sz val="12"/>
        <color theme="1"/>
        <rFont val="Calibri"/>
        <family val="2"/>
        <scheme val="minor"/>
      </rPr>
      <t>(applied to BS)</t>
    </r>
  </si>
  <si>
    <t>v.2024.1</t>
  </si>
  <si>
    <t>Gross margin % (applied to sales forecast)</t>
  </si>
  <si>
    <t>Total costs</t>
  </si>
  <si>
    <t>Other</t>
  </si>
  <si>
    <t>Credit card fees</t>
  </si>
  <si>
    <t>Support services</t>
  </si>
  <si>
    <t xml:space="preserve">Hosting fees </t>
  </si>
  <si>
    <t>Monthly fee (excl VAT)</t>
  </si>
  <si>
    <t>Monthly fee (incl VAT)</t>
  </si>
  <si>
    <t>(per user)</t>
  </si>
  <si>
    <t>Subcriptions</t>
  </si>
  <si>
    <t>Package B</t>
  </si>
  <si>
    <t>Package A</t>
  </si>
  <si>
    <t>Component part 4</t>
  </si>
  <si>
    <t>Component part 3</t>
  </si>
  <si>
    <t>Component part 2</t>
  </si>
  <si>
    <t>Component part 1</t>
  </si>
  <si>
    <t>Selling price (excl VAT)</t>
  </si>
  <si>
    <t>Selling price (incl VAT)</t>
  </si>
  <si>
    <t>Product 3</t>
  </si>
  <si>
    <t>Product 2</t>
  </si>
  <si>
    <t>Product 1</t>
  </si>
  <si>
    <t>Products</t>
  </si>
  <si>
    <t>Pricing Assumptions</t>
  </si>
  <si>
    <t>General  Assumptions</t>
  </si>
  <si>
    <t>Davis Design Financial Model</t>
  </si>
  <si>
    <t>030117</t>
  </si>
  <si>
    <t>Average gross margin %</t>
  </si>
  <si>
    <r>
      <t xml:space="preserve">Total gross profit  </t>
    </r>
    <r>
      <rPr>
        <sz val="12"/>
        <color theme="1"/>
        <rFont val="Calibri"/>
        <family val="2"/>
        <scheme val="minor"/>
      </rPr>
      <t>(applied to profit &amp; loss)</t>
    </r>
  </si>
  <si>
    <r>
      <t>Total sales</t>
    </r>
    <r>
      <rPr>
        <sz val="12"/>
        <color theme="1"/>
        <rFont val="Calibri"/>
        <family val="2"/>
        <scheme val="minor"/>
      </rPr>
      <t xml:space="preserve"> (applied to profit &amp; loss)</t>
    </r>
  </si>
  <si>
    <t>Total Sales</t>
  </si>
  <si>
    <t>Average subscription gross margin %</t>
  </si>
  <si>
    <t>Total subscription gross profit</t>
  </si>
  <si>
    <t>Total subscription sales</t>
  </si>
  <si>
    <t>Gross Profit</t>
  </si>
  <si>
    <t>Gross margin (from pricing model):</t>
  </si>
  <si>
    <t>Sales</t>
  </si>
  <si>
    <t>Monthly fee (from pricing model):</t>
  </si>
  <si>
    <t>Net no of subscribers</t>
  </si>
  <si>
    <t>Leavers in month</t>
  </si>
  <si>
    <t>New additions in month</t>
  </si>
  <si>
    <t>No subscribers at start of month</t>
  </si>
  <si>
    <t>Subscriptions</t>
  </si>
  <si>
    <t>Average product gross margin %</t>
  </si>
  <si>
    <t>Total product gross profit</t>
  </si>
  <si>
    <t>Total product sales</t>
  </si>
  <si>
    <t>Sales volume (units)</t>
  </si>
  <si>
    <t>Price (from pricing model):</t>
  </si>
  <si>
    <t>Office fixtures &amp; fittings</t>
  </si>
  <si>
    <t>Computer hardware</t>
  </si>
  <si>
    <t>Average number of employees</t>
  </si>
  <si>
    <t>Trade shows</t>
  </si>
  <si>
    <r>
      <t xml:space="preserve">Property </t>
    </r>
    <r>
      <rPr>
        <sz val="12"/>
        <color theme="1"/>
        <rFont val="Calibri"/>
        <family val="2"/>
        <scheme val="minor"/>
      </rPr>
      <t>(not depreciated &amp; applied to BS)</t>
    </r>
  </si>
  <si>
    <t>Profit before tax margin</t>
  </si>
  <si>
    <t>Profit after tax margin</t>
  </si>
  <si>
    <t>Operating profit (EBIT) margin</t>
  </si>
  <si>
    <t>EBITDA margin</t>
  </si>
  <si>
    <t xml:space="preserve">© Simon Hulme and Chris Drew, 2011-2025     IF PART OF AN ACADEMIC ASSIGNMENT, PLEASE DO NOT DELETE THIS SINGLE LINE.  DELETING IT MAY INVALIDATE YOUR SUBMISSION.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</si>
</sst>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5">
    <numFmt numFmtId="5" formatCode="&quot;£&quot;#,##0_);\(&quot;£&quot;#,##0\)"/>
    <numFmt numFmtId="6" formatCode="&quot;£&quot;#,##0_);[Red]\(&quot;£&quot;#,##0\)"/>
    <numFmt numFmtId="8" formatCode="&quot;£&quot;#,##0.00_);[Red]\(&quot;£&quot;#,##0.00\)"/>
    <numFmt numFmtId="44" formatCode="_(&quot;£&quot;* #,##0.00_);_(&quot;£&quot;* \(#,##0.00\);_(&quot;£&quot;* &quot;-&quot;??_);_(@_)"/>
    <numFmt numFmtId="43" formatCode="_(* #,##0.00_);_(* \(#,##0.00\);_(* &quot;-&quot;??_);_(@_)"/>
    <numFmt numFmtId="164" formatCode="_-* #,##0.0_-;\-* #,##0.0_-;_-* &quot;-&quot;??_-;_-@_-"/>
    <numFmt numFmtId="165" formatCode="_-* #,##0_-;\-* #,##0_-;_-* &quot;-&quot;??_-;_-@_-"/>
    <numFmt numFmtId="166" formatCode="0.0%"/>
    <numFmt numFmtId="167" formatCode="0.0"/>
    <numFmt numFmtId="168" formatCode="#,##0_ ;[Red]\-#,##0\ "/>
    <numFmt numFmtId="169" formatCode="&quot;£&quot;#,##0;[Red]&quot;£&quot;#,##0"/>
    <numFmt numFmtId="170" formatCode="_(* #,##0_);_(* \(#,##0\);_(* &quot;-&quot;??_);_(@_)"/>
    <numFmt numFmtId="171" formatCode="&quot;£&quot;#,##0"/>
    <numFmt numFmtId="172" formatCode="&quot;£&quot;#,##0;[Red]\-&quot;£&quot;#,##0"/>
    <numFmt numFmtId="173" formatCode="&quot;£&quot;#,##0.00;[Red]\-&quot;£&quot;#,##0.00"/>
  </numFmts>
  <fonts count="62">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b/>
      <sz val="16"/>
      <color theme="1"/>
      <name val="Calibri"/>
      <family val="2"/>
      <scheme val="minor"/>
    </font>
    <font>
      <b/>
      <sz val="12"/>
      <color theme="1"/>
      <name val="Calibri"/>
      <family val="2"/>
      <scheme val="minor"/>
    </font>
    <font>
      <i/>
      <sz val="12"/>
      <color theme="1"/>
      <name val="Calibri"/>
      <family val="2"/>
      <scheme val="minor"/>
    </font>
    <font>
      <i/>
      <sz val="8"/>
      <color theme="1"/>
      <name val="Calibri"/>
      <family val="2"/>
      <scheme val="minor"/>
    </font>
    <font>
      <u/>
      <sz val="12"/>
      <color theme="10"/>
      <name val="Calibri"/>
      <family val="2"/>
      <scheme val="minor"/>
    </font>
    <font>
      <u/>
      <sz val="12"/>
      <color theme="11"/>
      <name val="Calibri"/>
      <family val="2"/>
      <scheme val="minor"/>
    </font>
    <font>
      <sz val="12"/>
      <color rgb="FF000000"/>
      <name val="Calibri"/>
      <family val="2"/>
      <scheme val="minor"/>
    </font>
    <font>
      <b/>
      <sz val="20"/>
      <color theme="1"/>
      <name val="Calibri"/>
      <family val="2"/>
      <scheme val="minor"/>
    </font>
    <font>
      <b/>
      <sz val="20"/>
      <color rgb="FF000000"/>
      <name val="Calibri"/>
      <family val="2"/>
      <scheme val="minor"/>
    </font>
    <font>
      <b/>
      <sz val="16"/>
      <color rgb="FF000000"/>
      <name val="Calibri"/>
      <family val="2"/>
      <scheme val="minor"/>
    </font>
    <font>
      <b/>
      <sz val="12"/>
      <color rgb="FF000000"/>
      <name val="Calibri"/>
      <family val="2"/>
      <scheme val="minor"/>
    </font>
    <font>
      <i/>
      <sz val="12"/>
      <color rgb="FF000000"/>
      <name val="Calibri"/>
      <family val="2"/>
      <scheme val="minor"/>
    </font>
    <font>
      <b/>
      <sz val="14"/>
      <color theme="1"/>
      <name val="Calibri"/>
      <family val="2"/>
      <scheme val="minor"/>
    </font>
    <font>
      <sz val="8"/>
      <name val="Calibri"/>
      <family val="2"/>
      <scheme val="minor"/>
    </font>
    <font>
      <b/>
      <sz val="14"/>
      <color rgb="FF000000"/>
      <name val="Calibri"/>
      <family val="2"/>
      <scheme val="minor"/>
    </font>
    <font>
      <i/>
      <sz val="10"/>
      <color rgb="FFFF0000"/>
      <name val="Calibri"/>
      <family val="2"/>
      <scheme val="minor"/>
    </font>
    <font>
      <sz val="12"/>
      <color rgb="FFFF6600"/>
      <name val="Calibri"/>
      <family val="2"/>
      <scheme val="minor"/>
    </font>
    <font>
      <sz val="12"/>
      <name val="Calibri"/>
      <family val="2"/>
      <scheme val="minor"/>
    </font>
    <font>
      <sz val="10"/>
      <color theme="1"/>
      <name val="Calibri"/>
      <family val="2"/>
      <scheme val="minor"/>
    </font>
    <font>
      <u/>
      <sz val="12"/>
      <color rgb="FF0000FF"/>
      <name val="Calibri"/>
      <family val="2"/>
      <scheme val="minor"/>
    </font>
    <font>
      <sz val="12"/>
      <color rgb="FFFF0000"/>
      <name val="Calibri"/>
      <family val="2"/>
      <scheme val="minor"/>
    </font>
    <font>
      <b/>
      <sz val="22"/>
      <name val="Calibri"/>
      <family val="2"/>
      <scheme val="minor"/>
    </font>
    <font>
      <b/>
      <sz val="12"/>
      <name val="Calibri"/>
      <family val="2"/>
      <scheme val="minor"/>
    </font>
    <font>
      <b/>
      <sz val="16"/>
      <name val="Calibri"/>
      <family val="2"/>
      <scheme val="minor"/>
    </font>
    <font>
      <sz val="12"/>
      <color indexed="8"/>
      <name val="Calibri"/>
      <family val="2"/>
      <scheme val="minor"/>
    </font>
    <font>
      <sz val="12"/>
      <color indexed="23"/>
      <name val="Calibri"/>
      <family val="2"/>
    </font>
    <font>
      <b/>
      <sz val="12"/>
      <color indexed="8"/>
      <name val="Calibri"/>
      <family val="2"/>
    </font>
    <font>
      <b/>
      <sz val="22"/>
      <color theme="1"/>
      <name val="Calibri"/>
      <family val="2"/>
      <scheme val="minor"/>
    </font>
    <font>
      <i/>
      <sz val="12"/>
      <color rgb="FFFF0000"/>
      <name val="Calibri"/>
      <family val="2"/>
      <scheme val="minor"/>
    </font>
    <font>
      <i/>
      <sz val="10"/>
      <color rgb="FF0000FF"/>
      <name val="Calibri"/>
      <family val="2"/>
      <scheme val="minor"/>
    </font>
    <font>
      <sz val="20"/>
      <color theme="1"/>
      <name val="Calibri"/>
      <family val="2"/>
      <scheme val="minor"/>
    </font>
    <font>
      <sz val="9"/>
      <color rgb="FF000000"/>
      <name val="Calibri"/>
      <family val="2"/>
    </font>
    <font>
      <b/>
      <sz val="12"/>
      <color theme="0"/>
      <name val="Calibri"/>
      <family val="2"/>
      <scheme val="minor"/>
    </font>
    <font>
      <sz val="9"/>
      <color rgb="FF000000"/>
      <name val="+mn-lt"/>
      <charset val="1"/>
    </font>
    <font>
      <b/>
      <sz val="9"/>
      <color rgb="FF000000"/>
      <name val="Calibri"/>
      <family val="2"/>
    </font>
    <font>
      <sz val="12"/>
      <color theme="0" tint="-0.34998626667073579"/>
      <name val="Calibri"/>
      <family val="2"/>
      <scheme val="minor"/>
    </font>
    <font>
      <sz val="14"/>
      <color theme="1"/>
      <name val="Calibri"/>
      <family val="2"/>
      <scheme val="minor"/>
    </font>
    <font>
      <b/>
      <sz val="14"/>
      <name val="Calibri"/>
      <family val="2"/>
      <scheme val="minor"/>
    </font>
    <font>
      <b/>
      <sz val="22"/>
      <color theme="0"/>
      <name val="Calibri"/>
      <family val="2"/>
      <scheme val="minor"/>
    </font>
    <font>
      <b/>
      <sz val="18"/>
      <color theme="1"/>
      <name val="Calibri"/>
      <family val="2"/>
      <scheme val="minor"/>
    </font>
    <font>
      <i/>
      <sz val="12"/>
      <color theme="0" tint="-0.499984740745262"/>
      <name val="Calibri"/>
      <family val="2"/>
      <scheme val="minor"/>
    </font>
    <font>
      <b/>
      <sz val="11"/>
      <color theme="1"/>
      <name val="Calibri"/>
      <family val="2"/>
      <scheme val="minor"/>
    </font>
    <font>
      <sz val="12"/>
      <color theme="0" tint="-0.499984740745262"/>
      <name val="Calibri"/>
      <family val="2"/>
      <scheme val="minor"/>
    </font>
    <font>
      <sz val="10"/>
      <color rgb="FFFF0000"/>
      <name val="Calibri"/>
      <family val="2"/>
      <scheme val="minor"/>
    </font>
    <font>
      <sz val="16"/>
      <color theme="1"/>
      <name val="Calibri"/>
      <family val="2"/>
      <scheme val="minor"/>
    </font>
    <font>
      <b/>
      <sz val="18"/>
      <color rgb="FF000000"/>
      <name val="Calibri"/>
      <family val="2"/>
      <scheme val="minor"/>
    </font>
    <font>
      <i/>
      <sz val="18"/>
      <color rgb="FFFF0000"/>
      <name val="Calibri"/>
      <family val="2"/>
      <scheme val="minor"/>
    </font>
    <font>
      <sz val="18"/>
      <color theme="1"/>
      <name val="Calibri"/>
      <family val="2"/>
      <scheme val="minor"/>
    </font>
    <font>
      <b/>
      <sz val="18"/>
      <name val="Calibri"/>
      <family val="2"/>
      <scheme val="minor"/>
    </font>
    <font>
      <sz val="18"/>
      <name val="Calibri"/>
      <family val="2"/>
      <scheme val="minor"/>
    </font>
    <font>
      <b/>
      <sz val="18"/>
      <color rgb="FFFF0000"/>
      <name val="Calibri"/>
      <family val="2"/>
      <scheme val="minor"/>
    </font>
    <font>
      <sz val="12"/>
      <color theme="0"/>
      <name val="Calibri"/>
      <family val="2"/>
      <scheme val="minor"/>
    </font>
    <font>
      <b/>
      <sz val="9"/>
      <color rgb="FF000000"/>
      <name val="+mn-lt"/>
      <charset val="1"/>
    </font>
    <font>
      <sz val="10"/>
      <color rgb="FF000000"/>
      <name val="Calibri"/>
      <family val="2"/>
    </font>
  </fonts>
  <fills count="12">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rgb="FFFFFD78"/>
        <bgColor indexed="64"/>
      </patternFill>
    </fill>
    <fill>
      <patternFill patternType="solid">
        <fgColor rgb="FFFFFD78"/>
        <bgColor rgb="FF000000"/>
      </patternFill>
    </fill>
    <fill>
      <patternFill patternType="solid">
        <fgColor theme="0" tint="-4.9989318521683403E-2"/>
        <bgColor indexed="64"/>
      </patternFill>
    </fill>
    <fill>
      <patternFill patternType="solid">
        <fgColor theme="6" tint="0.79998168889431442"/>
        <bgColor indexed="64"/>
      </patternFill>
    </fill>
    <fill>
      <patternFill patternType="solid">
        <fgColor rgb="FF00B050"/>
        <bgColor indexed="64"/>
      </patternFill>
    </fill>
    <fill>
      <patternFill patternType="solid">
        <fgColor rgb="FF00B0F0"/>
        <bgColor indexed="64"/>
      </patternFill>
    </fill>
    <fill>
      <patternFill patternType="solid">
        <fgColor theme="7" tint="0.39997558519241921"/>
        <bgColor indexed="64"/>
      </patternFill>
    </fill>
    <fill>
      <patternFill patternType="solid">
        <fgColor theme="7" tint="0.39997558519241921"/>
        <bgColor theme="0"/>
      </patternFill>
    </fill>
  </fills>
  <borders count="57">
    <border>
      <left/>
      <right/>
      <top/>
      <bottom/>
      <diagonal/>
    </border>
    <border>
      <left style="thin">
        <color auto="1"/>
      </left>
      <right/>
      <top/>
      <bottom/>
      <diagonal/>
    </border>
    <border>
      <left/>
      <right style="thin">
        <color auto="1"/>
      </right>
      <top/>
      <bottom/>
      <diagonal/>
    </border>
    <border>
      <left style="medium">
        <color indexed="64"/>
      </left>
      <right style="medium">
        <color indexed="64"/>
      </right>
      <top style="medium">
        <color indexed="64"/>
      </top>
      <bottom style="medium">
        <color indexed="64"/>
      </bottom>
      <diagonal/>
    </border>
    <border>
      <left/>
      <right/>
      <top/>
      <bottom style="thin">
        <color rgb="FF00B050"/>
      </bottom>
      <diagonal/>
    </border>
    <border>
      <left/>
      <right/>
      <top/>
      <bottom style="medium">
        <color rgb="FF00B050"/>
      </bottom>
      <diagonal/>
    </border>
    <border>
      <left/>
      <right/>
      <top style="thin">
        <color rgb="FF00B050"/>
      </top>
      <bottom style="double">
        <color rgb="FF00B050"/>
      </bottom>
      <diagonal/>
    </border>
    <border>
      <left/>
      <right style="thin">
        <color rgb="FF00B050"/>
      </right>
      <top/>
      <bottom/>
      <diagonal/>
    </border>
    <border>
      <left/>
      <right/>
      <top/>
      <bottom style="medium">
        <color rgb="FF00B0F0"/>
      </bottom>
      <diagonal/>
    </border>
    <border>
      <left/>
      <right style="thin">
        <color rgb="FF00B0F0"/>
      </right>
      <top/>
      <bottom/>
      <diagonal/>
    </border>
    <border>
      <left/>
      <right style="thin">
        <color rgb="FF00B0F0"/>
      </right>
      <top/>
      <bottom style="medium">
        <color rgb="FF00B0F0"/>
      </bottom>
      <diagonal/>
    </border>
    <border>
      <left style="medium">
        <color rgb="FF00B0F0"/>
      </left>
      <right/>
      <top style="medium">
        <color rgb="FF00B0F0"/>
      </top>
      <bottom/>
      <diagonal/>
    </border>
    <border>
      <left/>
      <right/>
      <top style="medium">
        <color rgb="FF00B0F0"/>
      </top>
      <bottom/>
      <diagonal/>
    </border>
    <border>
      <left style="medium">
        <color rgb="FF00B0F0"/>
      </left>
      <right/>
      <top/>
      <bottom/>
      <diagonal/>
    </border>
    <border>
      <left/>
      <right style="medium">
        <color rgb="FF00B0F0"/>
      </right>
      <top/>
      <bottom/>
      <diagonal/>
    </border>
    <border>
      <left style="medium">
        <color rgb="FF00B0F0"/>
      </left>
      <right/>
      <top/>
      <bottom style="medium">
        <color rgb="FF00B0F0"/>
      </bottom>
      <diagonal/>
    </border>
    <border>
      <left/>
      <right style="medium">
        <color rgb="FF00B0F0"/>
      </right>
      <top/>
      <bottom style="medium">
        <color rgb="FF00B0F0"/>
      </bottom>
      <diagonal/>
    </border>
    <border>
      <left/>
      <right style="medium">
        <color rgb="FF00B0F0"/>
      </right>
      <top style="medium">
        <color rgb="FF00B0F0"/>
      </top>
      <bottom/>
      <diagonal/>
    </border>
    <border>
      <left/>
      <right style="medium">
        <color rgb="FF00B0F0"/>
      </right>
      <top/>
      <bottom style="thin">
        <color rgb="FF00B050"/>
      </bottom>
      <diagonal/>
    </border>
    <border>
      <left/>
      <right/>
      <top/>
      <bottom style="thin">
        <color rgb="FF00B0F0"/>
      </bottom>
      <diagonal/>
    </border>
    <border>
      <left/>
      <right style="thin">
        <color rgb="FF00B0F0"/>
      </right>
      <top/>
      <bottom style="thin">
        <color rgb="FF00B0F0"/>
      </bottom>
      <diagonal/>
    </border>
    <border>
      <left/>
      <right/>
      <top style="thin">
        <color rgb="FF00B0F0"/>
      </top>
      <bottom style="double">
        <color rgb="FF00B0F0"/>
      </bottom>
      <diagonal/>
    </border>
    <border>
      <left/>
      <right style="thin">
        <color rgb="FF00B0F0"/>
      </right>
      <top style="thin">
        <color rgb="FF00B0F0"/>
      </top>
      <bottom style="double">
        <color rgb="FF00B0F0"/>
      </bottom>
      <diagonal/>
    </border>
    <border>
      <left/>
      <right/>
      <top style="double">
        <color rgb="FF00B0F0"/>
      </top>
      <bottom/>
      <diagonal/>
    </border>
    <border>
      <left/>
      <right/>
      <top style="thin">
        <color rgb="FF00B0F0"/>
      </top>
      <bottom style="double">
        <color rgb="FF05B0F0"/>
      </bottom>
      <diagonal/>
    </border>
    <border>
      <left/>
      <right/>
      <top style="thin">
        <color rgb="FF00B0F0"/>
      </top>
      <bottom/>
      <diagonal/>
    </border>
    <border>
      <left/>
      <right style="thin">
        <color rgb="FF00B0F0"/>
      </right>
      <top style="thin">
        <color rgb="FF00B0F0"/>
      </top>
      <bottom/>
      <diagonal/>
    </border>
    <border>
      <left/>
      <right/>
      <top style="medium">
        <color rgb="FF00B0F0"/>
      </top>
      <bottom style="thin">
        <color rgb="FF00B0F0"/>
      </bottom>
      <diagonal/>
    </border>
    <border>
      <left/>
      <right/>
      <top/>
      <bottom style="double">
        <color rgb="FF00B0F0"/>
      </bottom>
      <diagonal/>
    </border>
    <border>
      <left/>
      <right style="thin">
        <color rgb="FF00B0F0"/>
      </right>
      <top/>
      <bottom style="double">
        <color rgb="FF00B0F0"/>
      </bottom>
      <diagonal/>
    </border>
    <border>
      <left style="thin">
        <color rgb="FF00B0F0"/>
      </left>
      <right style="thin">
        <color rgb="FF00B050"/>
      </right>
      <top style="thin">
        <color rgb="FF00B0F0"/>
      </top>
      <bottom style="thin">
        <color rgb="FF00B0F0"/>
      </bottom>
      <diagonal/>
    </border>
    <border>
      <left style="thin">
        <color rgb="FF00B050"/>
      </left>
      <right style="thin">
        <color rgb="FF00B050"/>
      </right>
      <top style="thin">
        <color rgb="FF00B0F0"/>
      </top>
      <bottom style="thin">
        <color rgb="FF00B0F0"/>
      </bottom>
      <diagonal/>
    </border>
    <border>
      <left style="thin">
        <color rgb="FF00B050"/>
      </left>
      <right style="thin">
        <color rgb="FF00B0F0"/>
      </right>
      <top style="thin">
        <color rgb="FF00B0F0"/>
      </top>
      <bottom style="thin">
        <color rgb="FF00B0F0"/>
      </bottom>
      <diagonal/>
    </border>
    <border>
      <left/>
      <right style="thin">
        <color rgb="FF05B0F0"/>
      </right>
      <top/>
      <bottom style="medium">
        <color rgb="FF00B0F0"/>
      </bottom>
      <diagonal/>
    </border>
    <border>
      <left/>
      <right style="thin">
        <color rgb="FF05B0F0"/>
      </right>
      <top/>
      <bottom/>
      <diagonal/>
    </border>
    <border>
      <left style="medium">
        <color rgb="FF05B0F0"/>
      </left>
      <right/>
      <top style="medium">
        <color rgb="FF05B0F0"/>
      </top>
      <bottom/>
      <diagonal/>
    </border>
    <border>
      <left/>
      <right style="medium">
        <color rgb="FF05B0F0"/>
      </right>
      <top style="medium">
        <color rgb="FF05B0F0"/>
      </top>
      <bottom/>
      <diagonal/>
    </border>
    <border>
      <left style="medium">
        <color rgb="FF05B0F0"/>
      </left>
      <right/>
      <top/>
      <bottom style="medium">
        <color rgb="FF05B0F0"/>
      </bottom>
      <diagonal/>
    </border>
    <border>
      <left/>
      <right style="medium">
        <color rgb="FF05B0F0"/>
      </right>
      <top/>
      <bottom style="medium">
        <color rgb="FF05B0F0"/>
      </bottom>
      <diagonal/>
    </border>
    <border>
      <left/>
      <right/>
      <top style="medium">
        <color rgb="FF05B0F0"/>
      </top>
      <bottom/>
      <diagonal/>
    </border>
    <border>
      <left style="medium">
        <color rgb="FF00B0F0"/>
      </left>
      <right/>
      <top style="medium">
        <color rgb="FF05B0F0"/>
      </top>
      <bottom/>
      <diagonal/>
    </border>
    <border>
      <left style="medium">
        <color rgb="FF05B0F0"/>
      </left>
      <right/>
      <top/>
      <bottom/>
      <diagonal/>
    </border>
    <border>
      <left/>
      <right style="medium">
        <color rgb="FF05B0F0"/>
      </right>
      <top/>
      <bottom/>
      <diagonal/>
    </border>
    <border>
      <left/>
      <right/>
      <top/>
      <bottom style="medium">
        <color rgb="FF05B0F0"/>
      </bottom>
      <diagonal/>
    </border>
    <border>
      <left/>
      <right style="thin">
        <color rgb="FF05B0F0"/>
      </right>
      <top style="thin">
        <color rgb="FF00B0F0"/>
      </top>
      <bottom/>
      <diagonal/>
    </border>
    <border>
      <left/>
      <right style="thin">
        <color rgb="FF05B0F0"/>
      </right>
      <top/>
      <bottom style="double">
        <color rgb="FF00B0F0"/>
      </bottom>
      <diagonal/>
    </border>
    <border>
      <left/>
      <right style="thin">
        <color rgb="FF05B0F0"/>
      </right>
      <top/>
      <bottom style="thin">
        <color rgb="FF00B0F0"/>
      </bottom>
      <diagonal/>
    </border>
    <border>
      <left/>
      <right style="thin">
        <color rgb="FF05B0F0"/>
      </right>
      <top style="thin">
        <color rgb="FF00B0F0"/>
      </top>
      <bottom style="double">
        <color rgb="FF00B0F0"/>
      </bottom>
      <diagonal/>
    </border>
    <border>
      <left/>
      <right style="thin">
        <color rgb="FF05B0F0"/>
      </right>
      <top style="double">
        <color rgb="FF00B0F0"/>
      </top>
      <bottom/>
      <diagonal/>
    </border>
    <border>
      <left/>
      <right style="thin">
        <color rgb="FF05B0F0"/>
      </right>
      <top style="thin">
        <color rgb="FF00B0F0"/>
      </top>
      <bottom style="double">
        <color rgb="FF05B0F0"/>
      </bottom>
      <diagonal/>
    </border>
    <border>
      <left/>
      <right/>
      <top/>
      <bottom style="thin">
        <color rgb="FF05B0F0"/>
      </bottom>
      <diagonal/>
    </border>
    <border>
      <left/>
      <right style="thin">
        <color rgb="FF05B0F0"/>
      </right>
      <top/>
      <bottom style="thin">
        <color rgb="FF05B0F0"/>
      </bottom>
      <diagonal/>
    </border>
    <border>
      <left/>
      <right/>
      <top style="medium">
        <color rgb="FF05B0F0"/>
      </top>
      <bottom style="thin">
        <color rgb="FF00B050"/>
      </bottom>
      <diagonal/>
    </border>
    <border>
      <left/>
      <right style="medium">
        <color rgb="FF05B0F0"/>
      </right>
      <top style="medium">
        <color rgb="FF05B0F0"/>
      </top>
      <bottom style="thin">
        <color rgb="FF00B050"/>
      </bottom>
      <diagonal/>
    </border>
    <border>
      <left/>
      <right style="thin">
        <color rgb="FF05B0F0"/>
      </right>
      <top style="medium">
        <color rgb="FF00B0F0"/>
      </top>
      <bottom style="thin">
        <color rgb="FF00B0F0"/>
      </bottom>
      <diagonal/>
    </border>
    <border>
      <left style="thin">
        <color rgb="FF00B0F0"/>
      </left>
      <right/>
      <top style="thin">
        <color rgb="FF00B0F0"/>
      </top>
      <bottom/>
      <diagonal/>
    </border>
    <border>
      <left style="thin">
        <color rgb="FF00B0F0"/>
      </left>
      <right/>
      <top/>
      <bottom style="thin">
        <color rgb="FF00B0F0"/>
      </bottom>
      <diagonal/>
    </border>
  </borders>
  <cellStyleXfs count="90">
    <xf numFmtId="0" fontId="0" fillId="0" borderId="0"/>
    <xf numFmtId="44" fontId="7" fillId="0" borderId="0" applyFont="0" applyFill="0" applyBorder="0" applyAlignment="0" applyProtection="0"/>
    <xf numFmtId="43" fontId="6" fillId="0" borderId="0" applyFont="0" applyFill="0" applyBorder="0" applyAlignment="0" applyProtection="0"/>
    <xf numFmtId="9" fontId="6" fillId="0" borderId="0" applyFon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9" fontId="1" fillId="0" borderId="0" applyFont="0" applyFill="0" applyBorder="0" applyAlignment="0" applyProtection="0"/>
    <xf numFmtId="44" fontId="1" fillId="0" borderId="0" applyFont="0" applyFill="0" applyBorder="0" applyAlignment="0" applyProtection="0"/>
    <xf numFmtId="43" fontId="1" fillId="0" borderId="0" applyFont="0" applyFill="0" applyBorder="0" applyAlignment="0" applyProtection="0"/>
  </cellStyleXfs>
  <cellXfs count="712">
    <xf numFmtId="0" fontId="0" fillId="0" borderId="0" xfId="0"/>
    <xf numFmtId="0" fontId="9" fillId="0" borderId="0" xfId="0" applyFont="1"/>
    <xf numFmtId="0" fontId="20" fillId="2" borderId="0" xfId="0" applyFont="1" applyFill="1"/>
    <xf numFmtId="0" fontId="20" fillId="0" borderId="0" xfId="0" applyFont="1"/>
    <xf numFmtId="0" fontId="15" fillId="0" borderId="0" xfId="0" applyFont="1"/>
    <xf numFmtId="0" fontId="44" fillId="0" borderId="0" xfId="0" applyFont="1"/>
    <xf numFmtId="0" fontId="20" fillId="0" borderId="0" xfId="0" applyFont="1" applyAlignment="1">
      <alignment horizontal="left" indent="1"/>
    </xf>
    <xf numFmtId="14" fontId="20" fillId="2" borderId="0" xfId="0" applyNumberFormat="1" applyFont="1" applyFill="1"/>
    <xf numFmtId="0" fontId="8" fillId="0" borderId="0" xfId="0" applyFont="1" applyAlignment="1">
      <alignment horizontal="right"/>
    </xf>
    <xf numFmtId="6" fontId="0" fillId="0" borderId="0" xfId="0" applyNumberFormat="1" applyProtection="1">
      <protection locked="0"/>
    </xf>
    <xf numFmtId="6" fontId="0" fillId="0" borderId="0" xfId="0" applyNumberFormat="1" applyAlignment="1" applyProtection="1">
      <alignment horizontal="left"/>
      <protection locked="0"/>
    </xf>
    <xf numFmtId="6" fontId="9" fillId="0" borderId="0" xfId="0" applyNumberFormat="1" applyFont="1" applyAlignment="1" applyProtection="1">
      <alignment horizontal="left"/>
      <protection locked="0"/>
    </xf>
    <xf numFmtId="6" fontId="0" fillId="0" borderId="0" xfId="1" applyNumberFormat="1" applyFont="1" applyFill="1" applyProtection="1">
      <protection locked="0"/>
    </xf>
    <xf numFmtId="6" fontId="14" fillId="0" borderId="0" xfId="1" applyNumberFormat="1" applyFont="1" applyFill="1" applyProtection="1">
      <protection locked="0"/>
    </xf>
    <xf numFmtId="6" fontId="0" fillId="0" borderId="0" xfId="3" applyNumberFormat="1" applyFont="1" applyFill="1" applyAlignment="1" applyProtection="1">
      <alignment horizontal="left"/>
      <protection locked="0"/>
    </xf>
    <xf numFmtId="6" fontId="24" fillId="0" borderId="0" xfId="1" applyNumberFormat="1" applyFont="1" applyFill="1" applyProtection="1">
      <protection locked="0"/>
    </xf>
    <xf numFmtId="0" fontId="9" fillId="0" borderId="0" xfId="0" applyFont="1" applyProtection="1">
      <protection locked="0"/>
    </xf>
    <xf numFmtId="0" fontId="9" fillId="0" borderId="0" xfId="0" applyFont="1" applyAlignment="1" applyProtection="1">
      <alignment horizontal="left"/>
      <protection locked="0"/>
    </xf>
    <xf numFmtId="0" fontId="9" fillId="0" borderId="0" xfId="0" applyFont="1" applyAlignment="1" applyProtection="1">
      <alignment horizontal="right"/>
      <protection locked="0"/>
    </xf>
    <xf numFmtId="17" fontId="18" fillId="0" borderId="0" xfId="0" applyNumberFormat="1" applyFont="1" applyProtection="1">
      <protection locked="0"/>
    </xf>
    <xf numFmtId="6" fontId="9" fillId="0" borderId="0" xfId="0" applyNumberFormat="1" applyFont="1" applyProtection="1">
      <protection locked="0"/>
    </xf>
    <xf numFmtId="6" fontId="9" fillId="0" borderId="0" xfId="1" applyNumberFormat="1" applyFont="1" applyFill="1" applyProtection="1">
      <protection locked="0"/>
    </xf>
    <xf numFmtId="1" fontId="3" fillId="0" borderId="0" xfId="2" applyNumberFormat="1" applyFont="1" applyFill="1" applyProtection="1">
      <protection locked="0"/>
    </xf>
    <xf numFmtId="6" fontId="3" fillId="0" borderId="0" xfId="2" applyNumberFormat="1" applyFont="1" applyFill="1" applyProtection="1">
      <protection locked="0"/>
    </xf>
    <xf numFmtId="6" fontId="3" fillId="0" borderId="0" xfId="1" applyNumberFormat="1" applyFont="1" applyFill="1" applyProtection="1">
      <protection locked="0"/>
    </xf>
    <xf numFmtId="1" fontId="28" fillId="0" borderId="0" xfId="2" applyNumberFormat="1" applyFont="1" applyFill="1" applyAlignment="1" applyProtection="1">
      <alignment horizontal="left"/>
      <protection locked="0"/>
    </xf>
    <xf numFmtId="6" fontId="1" fillId="0" borderId="0" xfId="1" applyNumberFormat="1" applyFont="1" applyFill="1" applyProtection="1">
      <protection locked="0"/>
    </xf>
    <xf numFmtId="0" fontId="0" fillId="0" borderId="0" xfId="0" applyProtection="1">
      <protection locked="0"/>
    </xf>
    <xf numFmtId="6" fontId="2" fillId="0" borderId="0" xfId="1" applyNumberFormat="1" applyFont="1" applyFill="1" applyProtection="1">
      <protection locked="0"/>
    </xf>
    <xf numFmtId="6" fontId="43" fillId="0" borderId="0" xfId="0" applyNumberFormat="1" applyFont="1" applyAlignment="1" applyProtection="1">
      <alignment horizontal="left"/>
      <protection locked="0"/>
    </xf>
    <xf numFmtId="6" fontId="43" fillId="0" borderId="0" xfId="0" applyNumberFormat="1" applyFont="1" applyProtection="1">
      <protection locked="0"/>
    </xf>
    <xf numFmtId="6" fontId="14" fillId="0" borderId="0" xfId="0" applyNumberFormat="1" applyFont="1" applyProtection="1">
      <protection locked="0"/>
    </xf>
    <xf numFmtId="1" fontId="0" fillId="0" borderId="0" xfId="2" applyNumberFormat="1" applyFont="1" applyFill="1" applyAlignment="1" applyProtection="1">
      <alignment horizontal="left"/>
      <protection locked="0"/>
    </xf>
    <xf numFmtId="6" fontId="3" fillId="0" borderId="0" xfId="3" applyNumberFormat="1" applyFont="1" applyFill="1" applyAlignment="1" applyProtection="1">
      <alignment horizontal="left"/>
      <protection locked="0"/>
    </xf>
    <xf numFmtId="6" fontId="18" fillId="0" borderId="0" xfId="1" applyNumberFormat="1" applyFont="1" applyFill="1" applyProtection="1">
      <protection locked="0"/>
    </xf>
    <xf numFmtId="6" fontId="9" fillId="0" borderId="0" xfId="3" applyNumberFormat="1" applyFont="1" applyFill="1" applyAlignment="1" applyProtection="1">
      <alignment horizontal="left"/>
      <protection locked="0"/>
    </xf>
    <xf numFmtId="166" fontId="14" fillId="0" borderId="0" xfId="3" applyNumberFormat="1" applyFont="1" applyFill="1" applyProtection="1">
      <protection locked="0"/>
    </xf>
    <xf numFmtId="6" fontId="3" fillId="0" borderId="0" xfId="3" applyNumberFormat="1" applyFont="1" applyFill="1" applyProtection="1">
      <protection locked="0"/>
    </xf>
    <xf numFmtId="166" fontId="3" fillId="0" borderId="0" xfId="3" applyNumberFormat="1" applyFont="1" applyFill="1" applyProtection="1">
      <protection locked="0"/>
    </xf>
    <xf numFmtId="17" fontId="9" fillId="0" borderId="0" xfId="1" applyNumberFormat="1" applyFont="1" applyFill="1" applyProtection="1">
      <protection locked="0"/>
    </xf>
    <xf numFmtId="1" fontId="33" fillId="0" borderId="0" xfId="1" applyNumberFormat="1" applyFont="1" applyFill="1" applyProtection="1">
      <protection locked="0"/>
    </xf>
    <xf numFmtId="6" fontId="3" fillId="0" borderId="0" xfId="1" applyNumberFormat="1" applyFont="1" applyFill="1" applyAlignment="1" applyProtection="1">
      <alignment horizontal="left"/>
      <protection locked="0"/>
    </xf>
    <xf numFmtId="6" fontId="3" fillId="0" borderId="0" xfId="1" applyNumberFormat="1" applyFont="1" applyFill="1" applyBorder="1" applyProtection="1">
      <protection locked="0"/>
    </xf>
    <xf numFmtId="6" fontId="11" fillId="0" borderId="0" xfId="1" applyNumberFormat="1" applyFont="1" applyFill="1" applyProtection="1">
      <protection locked="0"/>
    </xf>
    <xf numFmtId="6" fontId="23" fillId="0" borderId="0" xfId="0" applyNumberFormat="1" applyFont="1" applyAlignment="1" applyProtection="1">
      <alignment horizontal="left"/>
      <protection locked="0"/>
    </xf>
    <xf numFmtId="6" fontId="26" fillId="0" borderId="0" xfId="1" applyNumberFormat="1" applyFont="1" applyFill="1" applyProtection="1">
      <protection locked="0"/>
    </xf>
    <xf numFmtId="6" fontId="26" fillId="0" borderId="0" xfId="1" applyNumberFormat="1" applyFont="1" applyFill="1" applyBorder="1" applyProtection="1">
      <protection locked="0"/>
    </xf>
    <xf numFmtId="0" fontId="0" fillId="2" borderId="0" xfId="0" applyFill="1"/>
    <xf numFmtId="6" fontId="0" fillId="0" borderId="0" xfId="0" applyNumberFormat="1" applyAlignment="1" applyProtection="1">
      <alignment vertical="center"/>
      <protection hidden="1"/>
    </xf>
    <xf numFmtId="0" fontId="0" fillId="0" borderId="0" xfId="0" applyAlignment="1" applyProtection="1">
      <alignment vertical="center"/>
      <protection locked="0"/>
    </xf>
    <xf numFmtId="0" fontId="12" fillId="0" borderId="0" xfId="76" applyFill="1" applyBorder="1" applyAlignment="1" applyProtection="1">
      <alignment vertical="center"/>
    </xf>
    <xf numFmtId="0" fontId="27" fillId="0" borderId="0" xfId="4" applyFont="1" applyFill="1" applyBorder="1" applyAlignment="1" applyProtection="1">
      <alignment vertical="center"/>
    </xf>
    <xf numFmtId="0" fontId="12" fillId="0" borderId="0" xfId="4" applyFill="1" applyBorder="1" applyAlignment="1" applyProtection="1">
      <alignment vertical="center"/>
    </xf>
    <xf numFmtId="5" fontId="0" fillId="0" borderId="0" xfId="1" applyNumberFormat="1" applyFont="1" applyFill="1" applyBorder="1" applyProtection="1">
      <protection locked="0"/>
    </xf>
    <xf numFmtId="5" fontId="0" fillId="0" borderId="0" xfId="1" applyNumberFormat="1" applyFont="1" applyFill="1" applyProtection="1">
      <protection locked="0"/>
    </xf>
    <xf numFmtId="5" fontId="0" fillId="0" borderId="0" xfId="0" applyNumberFormat="1" applyProtection="1">
      <protection locked="0"/>
    </xf>
    <xf numFmtId="5" fontId="3" fillId="0" borderId="0" xfId="1" applyNumberFormat="1" applyFont="1" applyFill="1" applyProtection="1">
      <protection locked="0"/>
    </xf>
    <xf numFmtId="6" fontId="47" fillId="0" borderId="0" xfId="0" applyNumberFormat="1" applyFont="1" applyAlignment="1" applyProtection="1">
      <alignment horizontal="left"/>
      <protection locked="0"/>
    </xf>
    <xf numFmtId="6" fontId="9" fillId="0" borderId="0" xfId="1" applyNumberFormat="1" applyFont="1" applyFill="1" applyAlignment="1" applyProtection="1">
      <alignment vertical="center"/>
      <protection locked="0"/>
    </xf>
    <xf numFmtId="6" fontId="9" fillId="0" borderId="0" xfId="0" applyNumberFormat="1" applyFont="1" applyAlignment="1" applyProtection="1">
      <alignment vertical="center"/>
      <protection locked="0"/>
    </xf>
    <xf numFmtId="1" fontId="1" fillId="0" borderId="0" xfId="2" applyNumberFormat="1" applyFont="1" applyFill="1" applyProtection="1">
      <protection locked="0"/>
    </xf>
    <xf numFmtId="1" fontId="1" fillId="0" borderId="0" xfId="2" applyNumberFormat="1" applyFont="1" applyFill="1" applyAlignment="1" applyProtection="1">
      <alignment horizontal="left"/>
      <protection locked="0"/>
    </xf>
    <xf numFmtId="6" fontId="1" fillId="0" borderId="0" xfId="2" applyNumberFormat="1" applyFont="1" applyFill="1" applyProtection="1">
      <protection locked="0"/>
    </xf>
    <xf numFmtId="6" fontId="1" fillId="0" borderId="0" xfId="3" applyNumberFormat="1" applyFont="1" applyFill="1" applyAlignment="1" applyProtection="1">
      <alignment horizontal="left"/>
      <protection locked="0"/>
    </xf>
    <xf numFmtId="5" fontId="1" fillId="0" borderId="0" xfId="1" applyNumberFormat="1" applyFont="1" applyFill="1" applyBorder="1" applyProtection="1">
      <protection locked="0"/>
    </xf>
    <xf numFmtId="6" fontId="9" fillId="0" borderId="0" xfId="2" applyNumberFormat="1" applyFont="1" applyFill="1" applyAlignment="1" applyProtection="1">
      <alignment vertical="center"/>
      <protection locked="0"/>
    </xf>
    <xf numFmtId="164" fontId="9" fillId="0" borderId="0" xfId="2" applyNumberFormat="1" applyFont="1" applyFill="1" applyAlignment="1" applyProtection="1">
      <alignment vertical="center"/>
      <protection locked="0"/>
    </xf>
    <xf numFmtId="17" fontId="9" fillId="0" borderId="0" xfId="1" applyNumberFormat="1" applyFont="1" applyFill="1" applyAlignment="1" applyProtection="1">
      <alignment vertical="center"/>
      <protection locked="0"/>
    </xf>
    <xf numFmtId="5" fontId="36" fillId="0" borderId="0" xfId="1" applyNumberFormat="1" applyFont="1" applyFill="1" applyProtection="1">
      <protection locked="0"/>
    </xf>
    <xf numFmtId="5" fontId="10" fillId="0" borderId="0" xfId="1" applyNumberFormat="1" applyFont="1" applyFill="1" applyProtection="1">
      <protection locked="0"/>
    </xf>
    <xf numFmtId="0" fontId="12" fillId="0" borderId="0" xfId="76" applyFill="1" applyBorder="1" applyProtection="1"/>
    <xf numFmtId="171" fontId="43" fillId="0" borderId="0" xfId="0" applyNumberFormat="1" applyFont="1" applyProtection="1">
      <protection locked="0"/>
    </xf>
    <xf numFmtId="171" fontId="43" fillId="0" borderId="0" xfId="1" applyNumberFormat="1" applyFont="1" applyFill="1" applyProtection="1">
      <protection locked="0"/>
    </xf>
    <xf numFmtId="171" fontId="43" fillId="0" borderId="0" xfId="1" applyNumberFormat="1" applyFont="1" applyFill="1" applyBorder="1" applyProtection="1">
      <protection locked="0"/>
    </xf>
    <xf numFmtId="5" fontId="9" fillId="0" borderId="0" xfId="1" applyNumberFormat="1" applyFont="1" applyFill="1" applyProtection="1"/>
    <xf numFmtId="0" fontId="25" fillId="0" borderId="0" xfId="0" applyFont="1"/>
    <xf numFmtId="0" fontId="29" fillId="0" borderId="0" xfId="0" applyFont="1" applyAlignment="1">
      <alignment vertical="center"/>
    </xf>
    <xf numFmtId="0" fontId="31" fillId="0" borderId="0" xfId="0" applyFont="1" applyAlignment="1">
      <alignment vertical="center"/>
    </xf>
    <xf numFmtId="0" fontId="25" fillId="0" borderId="0" xfId="0" applyFont="1" applyAlignment="1">
      <alignment vertical="center"/>
    </xf>
    <xf numFmtId="0" fontId="25" fillId="0" borderId="0" xfId="0" applyFont="1" applyAlignment="1">
      <alignment horizontal="left" vertical="center" indent="3"/>
    </xf>
    <xf numFmtId="0" fontId="30" fillId="0" borderId="0" xfId="0" applyFont="1"/>
    <xf numFmtId="0" fontId="45" fillId="0" borderId="0" xfId="0" applyFont="1"/>
    <xf numFmtId="0" fontId="57" fillId="0" borderId="5" xfId="0" applyFont="1" applyBorder="1"/>
    <xf numFmtId="0" fontId="57" fillId="0" borderId="0" xfId="0" applyFont="1"/>
    <xf numFmtId="0" fontId="57" fillId="0" borderId="5" xfId="0" applyFont="1" applyBorder="1" applyAlignment="1">
      <alignment vertical="center"/>
    </xf>
    <xf numFmtId="0" fontId="30" fillId="0" borderId="0" xfId="0" applyFont="1" applyAlignment="1">
      <alignment vertical="center"/>
    </xf>
    <xf numFmtId="0" fontId="55" fillId="0" borderId="0" xfId="0" applyFont="1"/>
    <xf numFmtId="0" fontId="32" fillId="0" borderId="0" xfId="0" applyFont="1" applyAlignment="1">
      <alignment vertical="center"/>
    </xf>
    <xf numFmtId="0" fontId="14" fillId="0" borderId="0" xfId="0" applyFont="1" applyAlignment="1">
      <alignment vertical="center"/>
    </xf>
    <xf numFmtId="6" fontId="0" fillId="0" borderId="0" xfId="0" applyNumberFormat="1" applyAlignment="1">
      <alignment vertical="center"/>
    </xf>
    <xf numFmtId="0" fontId="0" fillId="0" borderId="0" xfId="0" applyAlignment="1">
      <alignment vertical="center"/>
    </xf>
    <xf numFmtId="6" fontId="0" fillId="0" borderId="0" xfId="0" applyNumberFormat="1"/>
    <xf numFmtId="6" fontId="35" fillId="0" borderId="0" xfId="0" applyNumberFormat="1" applyFont="1" applyAlignment="1">
      <alignment horizontal="left"/>
    </xf>
    <xf numFmtId="6" fontId="47" fillId="0" borderId="5" xfId="0" applyNumberFormat="1" applyFont="1" applyBorder="1" applyAlignment="1">
      <alignment horizontal="left"/>
    </xf>
    <xf numFmtId="6" fontId="0" fillId="0" borderId="0" xfId="0" applyNumberFormat="1" applyAlignment="1">
      <alignment horizontal="left"/>
    </xf>
    <xf numFmtId="6" fontId="9" fillId="0" borderId="0" xfId="0" applyNumberFormat="1" applyFont="1" applyAlignment="1">
      <alignment horizontal="left"/>
    </xf>
    <xf numFmtId="1" fontId="0" fillId="0" borderId="0" xfId="2" applyNumberFormat="1" applyFont="1" applyProtection="1"/>
    <xf numFmtId="1" fontId="0" fillId="0" borderId="0" xfId="2" applyNumberFormat="1" applyFont="1" applyFill="1" applyBorder="1" applyProtection="1"/>
    <xf numFmtId="1" fontId="0" fillId="0" borderId="0" xfId="2" applyNumberFormat="1" applyFont="1" applyFill="1" applyProtection="1"/>
    <xf numFmtId="6" fontId="0" fillId="0" borderId="0" xfId="1" applyNumberFormat="1" applyFont="1" applyProtection="1"/>
    <xf numFmtId="6" fontId="0" fillId="0" borderId="0" xfId="1" applyNumberFormat="1" applyFont="1" applyBorder="1" applyProtection="1"/>
    <xf numFmtId="6" fontId="0" fillId="4" borderId="0" xfId="1" applyNumberFormat="1" applyFont="1" applyFill="1" applyBorder="1" applyProtection="1"/>
    <xf numFmtId="6" fontId="0" fillId="0" borderId="0" xfId="1" applyNumberFormat="1" applyFont="1" applyFill="1" applyBorder="1" applyProtection="1"/>
    <xf numFmtId="6" fontId="0" fillId="0" borderId="0" xfId="1" applyNumberFormat="1" applyFont="1" applyFill="1" applyProtection="1"/>
    <xf numFmtId="6" fontId="14" fillId="0" borderId="0" xfId="1" applyNumberFormat="1" applyFont="1" applyProtection="1"/>
    <xf numFmtId="0" fontId="0" fillId="0" borderId="0" xfId="3" applyNumberFormat="1" applyFont="1" applyFill="1" applyBorder="1" applyAlignment="1" applyProtection="1">
      <alignment horizontal="left" vertical="center"/>
    </xf>
    <xf numFmtId="6" fontId="14" fillId="0" borderId="0" xfId="1" applyNumberFormat="1" applyFont="1" applyFill="1" applyProtection="1"/>
    <xf numFmtId="6" fontId="24" fillId="0" borderId="0" xfId="1" applyNumberFormat="1" applyFont="1" applyFill="1" applyBorder="1" applyProtection="1"/>
    <xf numFmtId="6" fontId="49" fillId="0" borderId="4" xfId="2" applyNumberFormat="1" applyFont="1" applyFill="1" applyBorder="1" applyAlignment="1" applyProtection="1">
      <alignment horizontal="center" vertical="center"/>
    </xf>
    <xf numFmtId="6" fontId="49" fillId="0" borderId="4" xfId="1" applyNumberFormat="1" applyFont="1" applyFill="1" applyBorder="1" applyAlignment="1" applyProtection="1">
      <alignment horizontal="center" vertical="center"/>
    </xf>
    <xf numFmtId="166" fontId="14" fillId="0" borderId="0" xfId="3" applyNumberFormat="1" applyFont="1" applyProtection="1"/>
    <xf numFmtId="165" fontId="0" fillId="4" borderId="0" xfId="2" applyNumberFormat="1" applyFont="1" applyFill="1" applyBorder="1" applyAlignment="1" applyProtection="1">
      <alignment horizontal="center" vertical="center"/>
    </xf>
    <xf numFmtId="166" fontId="0" fillId="0" borderId="0" xfId="3" applyNumberFormat="1" applyFont="1" applyProtection="1"/>
    <xf numFmtId="166" fontId="0" fillId="0" borderId="0" xfId="3" applyNumberFormat="1" applyFont="1" applyBorder="1" applyProtection="1"/>
    <xf numFmtId="166" fontId="0" fillId="0" borderId="0" xfId="3" applyNumberFormat="1" applyFont="1" applyFill="1" applyBorder="1" applyProtection="1"/>
    <xf numFmtId="166" fontId="0" fillId="0" borderId="0" xfId="3" applyNumberFormat="1" applyFont="1" applyFill="1" applyProtection="1"/>
    <xf numFmtId="6" fontId="0" fillId="6" borderId="0" xfId="2" applyNumberFormat="1" applyFont="1" applyFill="1" applyBorder="1" applyProtection="1"/>
    <xf numFmtId="6" fontId="0" fillId="0" borderId="0" xfId="2" applyNumberFormat="1" applyFont="1" applyFill="1" applyBorder="1" applyProtection="1"/>
    <xf numFmtId="168" fontId="0" fillId="0" borderId="0" xfId="2" applyNumberFormat="1" applyFont="1" applyFill="1" applyProtection="1"/>
    <xf numFmtId="6" fontId="23" fillId="0" borderId="0" xfId="0" applyNumberFormat="1" applyFont="1"/>
    <xf numFmtId="6" fontId="0" fillId="4" borderId="0" xfId="1" applyNumberFormat="1" applyFont="1" applyFill="1" applyProtection="1"/>
    <xf numFmtId="9" fontId="0" fillId="0" borderId="0" xfId="3" applyFont="1" applyFill="1" applyProtection="1"/>
    <xf numFmtId="9" fontId="0" fillId="0" borderId="0" xfId="3" applyFont="1" applyFill="1" applyBorder="1" applyProtection="1"/>
    <xf numFmtId="6" fontId="8" fillId="0" borderId="0" xfId="0" applyNumberFormat="1" applyFont="1" applyAlignment="1">
      <alignment horizontal="left"/>
    </xf>
    <xf numFmtId="6" fontId="34" fillId="0" borderId="0" xfId="0" applyNumberFormat="1" applyFont="1" applyAlignment="1">
      <alignment horizontal="left"/>
    </xf>
    <xf numFmtId="6" fontId="9" fillId="0" borderId="0" xfId="1" applyNumberFormat="1" applyFont="1" applyProtection="1"/>
    <xf numFmtId="1" fontId="33" fillId="6" borderId="0" xfId="1" applyNumberFormat="1" applyFont="1" applyFill="1" applyProtection="1"/>
    <xf numFmtId="1" fontId="30" fillId="6" borderId="0" xfId="1" applyNumberFormat="1" applyFont="1" applyFill="1" applyProtection="1"/>
    <xf numFmtId="1" fontId="30" fillId="0" borderId="0" xfId="1" applyNumberFormat="1" applyFont="1" applyProtection="1"/>
    <xf numFmtId="6" fontId="18" fillId="0" borderId="0" xfId="0" applyNumberFormat="1" applyFont="1" applyAlignment="1">
      <alignment horizontal="left"/>
    </xf>
    <xf numFmtId="6" fontId="9" fillId="0" borderId="0" xfId="1" applyNumberFormat="1" applyFont="1" applyFill="1" applyProtection="1"/>
    <xf numFmtId="5" fontId="9" fillId="0" borderId="0" xfId="1" applyNumberFormat="1" applyFont="1" applyFill="1" applyBorder="1" applyProtection="1"/>
    <xf numFmtId="9" fontId="48" fillId="0" borderId="0" xfId="3" applyFont="1" applyAlignment="1" applyProtection="1">
      <alignment horizontal="left"/>
    </xf>
    <xf numFmtId="9" fontId="48" fillId="0" borderId="0" xfId="3" applyFont="1" applyProtection="1"/>
    <xf numFmtId="9" fontId="48" fillId="0" borderId="0" xfId="3" applyFont="1" applyFill="1" applyProtection="1"/>
    <xf numFmtId="5" fontId="0" fillId="0" borderId="0" xfId="1" applyNumberFormat="1" applyFont="1" applyProtection="1"/>
    <xf numFmtId="5" fontId="0" fillId="0" borderId="0" xfId="1" applyNumberFormat="1" applyFont="1" applyFill="1" applyBorder="1" applyProtection="1"/>
    <xf numFmtId="5" fontId="0" fillId="0" borderId="0" xfId="1" applyNumberFormat="1" applyFont="1" applyFill="1" applyProtection="1"/>
    <xf numFmtId="0" fontId="0" fillId="0" borderId="0" xfId="0" applyAlignment="1">
      <alignment horizontal="left" vertical="center"/>
    </xf>
    <xf numFmtId="6" fontId="40" fillId="0" borderId="0" xfId="0" applyNumberFormat="1" applyFont="1"/>
    <xf numFmtId="6" fontId="14" fillId="4" borderId="0" xfId="0" applyNumberFormat="1" applyFont="1" applyFill="1" applyAlignment="1">
      <alignment horizontal="left"/>
    </xf>
    <xf numFmtId="5" fontId="0" fillId="4" borderId="0" xfId="1" applyNumberFormat="1" applyFont="1" applyFill="1" applyBorder="1" applyProtection="1"/>
    <xf numFmtId="6" fontId="14" fillId="0" borderId="0" xfId="0" applyNumberFormat="1" applyFont="1" applyAlignment="1">
      <alignment horizontal="left"/>
    </xf>
    <xf numFmtId="5" fontId="0" fillId="6" borderId="0" xfId="1" applyNumberFormat="1" applyFont="1" applyFill="1" applyProtection="1"/>
    <xf numFmtId="6" fontId="11" fillId="0" borderId="0" xfId="1" applyNumberFormat="1" applyFont="1" applyFill="1" applyAlignment="1" applyProtection="1">
      <alignment horizontal="right"/>
    </xf>
    <xf numFmtId="5" fontId="9" fillId="0" borderId="0" xfId="1" applyNumberFormat="1" applyFont="1" applyProtection="1"/>
    <xf numFmtId="5" fontId="9" fillId="0" borderId="0" xfId="1" applyNumberFormat="1" applyFont="1" applyBorder="1" applyProtection="1"/>
    <xf numFmtId="6" fontId="9" fillId="0" borderId="6" xfId="0" applyNumberFormat="1" applyFont="1" applyBorder="1" applyAlignment="1">
      <alignment horizontal="left" vertical="center"/>
    </xf>
    <xf numFmtId="6" fontId="9" fillId="0" borderId="0" xfId="1" applyNumberFormat="1" applyFont="1" applyFill="1" applyAlignment="1" applyProtection="1">
      <alignment vertical="center"/>
    </xf>
    <xf numFmtId="6" fontId="1" fillId="0" borderId="0" xfId="1" applyNumberFormat="1" applyFont="1" applyFill="1" applyProtection="1"/>
    <xf numFmtId="6" fontId="9" fillId="0" borderId="0" xfId="1" applyNumberFormat="1" applyFont="1" applyBorder="1" applyProtection="1"/>
    <xf numFmtId="0" fontId="9" fillId="0" borderId="0" xfId="0" applyFont="1" applyAlignment="1">
      <alignment horizontal="left"/>
    </xf>
    <xf numFmtId="0" fontId="9" fillId="0" borderId="0" xfId="0" applyFont="1" applyAlignment="1">
      <alignment horizontal="right"/>
    </xf>
    <xf numFmtId="17" fontId="9" fillId="0" borderId="0" xfId="0" applyNumberFormat="1" applyFont="1"/>
    <xf numFmtId="6" fontId="0" fillId="0" borderId="0" xfId="0" applyNumberFormat="1" applyAlignment="1">
      <alignment horizontal="left" indent="1"/>
    </xf>
    <xf numFmtId="37" fontId="0" fillId="0" borderId="0" xfId="0" applyNumberFormat="1"/>
    <xf numFmtId="37" fontId="0" fillId="0" borderId="0" xfId="1" applyNumberFormat="1" applyFont="1" applyFill="1" applyProtection="1"/>
    <xf numFmtId="37" fontId="1" fillId="0" borderId="0" xfId="1" applyNumberFormat="1" applyFont="1" applyFill="1" applyProtection="1"/>
    <xf numFmtId="6" fontId="3" fillId="0" borderId="0" xfId="2" applyNumberFormat="1" applyFont="1" applyFill="1" applyProtection="1"/>
    <xf numFmtId="6" fontId="3" fillId="0" borderId="0" xfId="1" applyNumberFormat="1" applyFont="1" applyFill="1" applyProtection="1"/>
    <xf numFmtId="1" fontId="3" fillId="0" borderId="0" xfId="2" applyNumberFormat="1" applyFont="1" applyFill="1" applyProtection="1"/>
    <xf numFmtId="6" fontId="9" fillId="0" borderId="0" xfId="0" applyNumberFormat="1" applyFont="1" applyAlignment="1">
      <alignment horizontal="left" indent="1"/>
    </xf>
    <xf numFmtId="6" fontId="9" fillId="0" borderId="0" xfId="0" applyNumberFormat="1" applyFont="1"/>
    <xf numFmtId="37" fontId="9" fillId="0" borderId="0" xfId="1" applyNumberFormat="1" applyFont="1" applyFill="1" applyProtection="1"/>
    <xf numFmtId="1" fontId="28" fillId="0" borderId="0" xfId="2" applyNumberFormat="1" applyFont="1" applyFill="1" applyAlignment="1" applyProtection="1">
      <alignment horizontal="left"/>
    </xf>
    <xf numFmtId="37" fontId="9" fillId="0" borderId="0" xfId="0" applyNumberFormat="1" applyFont="1"/>
    <xf numFmtId="37" fontId="9" fillId="0" borderId="0" xfId="0" applyNumberFormat="1" applyFont="1" applyAlignment="1">
      <alignment horizontal="center" vertical="center"/>
    </xf>
    <xf numFmtId="0" fontId="9" fillId="0" borderId="0" xfId="0" applyFont="1" applyAlignment="1">
      <alignment horizontal="center" vertical="center"/>
    </xf>
    <xf numFmtId="37" fontId="0" fillId="0" borderId="0" xfId="1" applyNumberFormat="1" applyFont="1" applyProtection="1"/>
    <xf numFmtId="37" fontId="9" fillId="0" borderId="0" xfId="1" applyNumberFormat="1" applyFont="1" applyProtection="1"/>
    <xf numFmtId="37" fontId="9" fillId="0" borderId="0" xfId="1" applyNumberFormat="1" applyFont="1" applyFill="1" applyBorder="1" applyProtection="1"/>
    <xf numFmtId="37" fontId="1" fillId="0" borderId="0" xfId="1" applyNumberFormat="1" applyFont="1" applyProtection="1"/>
    <xf numFmtId="37" fontId="1" fillId="0" borderId="0" xfId="1" applyNumberFormat="1" applyFont="1" applyFill="1" applyBorder="1" applyProtection="1"/>
    <xf numFmtId="6" fontId="1" fillId="0" borderId="0" xfId="1" applyNumberFormat="1" applyFont="1" applyProtection="1"/>
    <xf numFmtId="37" fontId="0" fillId="6" borderId="0" xfId="1" applyNumberFormat="1" applyFont="1" applyFill="1" applyBorder="1" applyProtection="1"/>
    <xf numFmtId="37" fontId="0" fillId="0" borderId="0" xfId="1" applyNumberFormat="1" applyFont="1" applyBorder="1" applyProtection="1"/>
    <xf numFmtId="37" fontId="0" fillId="0" borderId="0" xfId="1" applyNumberFormat="1" applyFont="1" applyFill="1" applyBorder="1" applyProtection="1"/>
    <xf numFmtId="37" fontId="9" fillId="0" borderId="0" xfId="1" applyNumberFormat="1" applyFont="1" applyAlignment="1" applyProtection="1">
      <alignment horizontal="center" vertical="center"/>
    </xf>
    <xf numFmtId="6" fontId="9" fillId="0" borderId="0" xfId="1" applyNumberFormat="1" applyFont="1" applyAlignment="1" applyProtection="1">
      <alignment horizontal="center" vertical="center"/>
    </xf>
    <xf numFmtId="6" fontId="9" fillId="0" borderId="0" xfId="0" applyNumberFormat="1" applyFont="1" applyAlignment="1">
      <alignment horizontal="center" vertical="center"/>
    </xf>
    <xf numFmtId="6" fontId="9" fillId="0" borderId="0" xfId="0" applyNumberFormat="1" applyFont="1" applyAlignment="1">
      <alignment horizontal="right"/>
    </xf>
    <xf numFmtId="1" fontId="33" fillId="0" borderId="0" xfId="1" applyNumberFormat="1" applyFont="1" applyFill="1" applyProtection="1"/>
    <xf numFmtId="1" fontId="33" fillId="0" borderId="0" xfId="1" applyNumberFormat="1" applyFont="1" applyFill="1" applyBorder="1" applyProtection="1"/>
    <xf numFmtId="6" fontId="22" fillId="0" borderId="0" xfId="0" applyNumberFormat="1" applyFont="1" applyAlignment="1">
      <alignment horizontal="left"/>
    </xf>
    <xf numFmtId="6" fontId="0" fillId="0" borderId="0" xfId="0" applyNumberFormat="1" applyAlignment="1">
      <alignment horizontal="left" indent="2"/>
    </xf>
    <xf numFmtId="5" fontId="0" fillId="0" borderId="0" xfId="0" applyNumberFormat="1"/>
    <xf numFmtId="5" fontId="3" fillId="0" borderId="0" xfId="1" applyNumberFormat="1" applyFont="1" applyFill="1" applyProtection="1"/>
    <xf numFmtId="5" fontId="3" fillId="0" borderId="0" xfId="1" applyNumberFormat="1" applyFont="1" applyFill="1" applyBorder="1" applyProtection="1"/>
    <xf numFmtId="6" fontId="2" fillId="0" borderId="0" xfId="1" applyNumberFormat="1" applyFont="1" applyFill="1" applyProtection="1"/>
    <xf numFmtId="5" fontId="2" fillId="0" borderId="0" xfId="1" applyNumberFormat="1" applyFont="1" applyFill="1" applyProtection="1"/>
    <xf numFmtId="5" fontId="2" fillId="0" borderId="0" xfId="1" applyNumberFormat="1" applyFont="1" applyFill="1" applyBorder="1" applyProtection="1"/>
    <xf numFmtId="6" fontId="5" fillId="0" borderId="0" xfId="1" applyNumberFormat="1" applyFont="1" applyFill="1" applyProtection="1"/>
    <xf numFmtId="6" fontId="50" fillId="0" borderId="0" xfId="0" applyNumberFormat="1" applyFont="1" applyAlignment="1">
      <alignment horizontal="left"/>
    </xf>
    <xf numFmtId="6" fontId="50" fillId="0" borderId="0" xfId="0" applyNumberFormat="1" applyFont="1"/>
    <xf numFmtId="171" fontId="43" fillId="0" borderId="0" xfId="0" applyNumberFormat="1" applyFont="1"/>
    <xf numFmtId="171" fontId="43" fillId="0" borderId="0" xfId="1" applyNumberFormat="1" applyFont="1" applyFill="1" applyProtection="1"/>
    <xf numFmtId="171" fontId="43" fillId="0" borderId="0" xfId="1" applyNumberFormat="1" applyFont="1" applyFill="1" applyBorder="1" applyProtection="1"/>
    <xf numFmtId="6" fontId="50" fillId="0" borderId="0" xfId="1" applyNumberFormat="1" applyFont="1" applyFill="1" applyProtection="1"/>
    <xf numFmtId="6" fontId="43" fillId="0" borderId="0" xfId="0" applyNumberFormat="1" applyFont="1" applyAlignment="1">
      <alignment horizontal="left"/>
    </xf>
    <xf numFmtId="6" fontId="43" fillId="0" borderId="0" xfId="0" applyNumberFormat="1" applyFont="1"/>
    <xf numFmtId="5" fontId="43" fillId="0" borderId="0" xfId="0" applyNumberFormat="1" applyFont="1"/>
    <xf numFmtId="6" fontId="47" fillId="0" borderId="0" xfId="0" applyNumberFormat="1" applyFont="1" applyAlignment="1">
      <alignment horizontal="left"/>
    </xf>
    <xf numFmtId="5" fontId="0" fillId="0" borderId="0" xfId="1" applyNumberFormat="1" applyFont="1" applyBorder="1" applyProtection="1"/>
    <xf numFmtId="5" fontId="0" fillId="4" borderId="0" xfId="0" applyNumberFormat="1" applyFill="1"/>
    <xf numFmtId="5" fontId="2" fillId="0" borderId="0" xfId="1" applyNumberFormat="1" applyFont="1" applyProtection="1"/>
    <xf numFmtId="5" fontId="2" fillId="0" borderId="0" xfId="1" applyNumberFormat="1" applyFont="1" applyBorder="1" applyProtection="1"/>
    <xf numFmtId="6" fontId="9" fillId="0" borderId="0" xfId="1" applyNumberFormat="1" applyFont="1" applyAlignment="1" applyProtection="1">
      <alignment vertical="center"/>
    </xf>
    <xf numFmtId="6" fontId="9" fillId="0" borderId="0" xfId="1" applyNumberFormat="1" applyFont="1" applyAlignment="1" applyProtection="1">
      <alignment vertical="top"/>
    </xf>
    <xf numFmtId="6" fontId="20" fillId="0" borderId="0" xfId="0" applyNumberFormat="1" applyFont="1" applyAlignment="1">
      <alignment horizontal="left"/>
    </xf>
    <xf numFmtId="6" fontId="9" fillId="0" borderId="0" xfId="1" applyNumberFormat="1" applyFont="1" applyAlignment="1" applyProtection="1">
      <alignment horizontal="left"/>
    </xf>
    <xf numFmtId="6" fontId="0" fillId="0" borderId="0" xfId="1" applyNumberFormat="1" applyFont="1" applyAlignment="1" applyProtection="1">
      <alignment horizontal="left"/>
    </xf>
    <xf numFmtId="6" fontId="1" fillId="0" borderId="0" xfId="1" applyNumberFormat="1" applyFont="1" applyAlignment="1" applyProtection="1">
      <alignment vertical="center"/>
    </xf>
    <xf numFmtId="0" fontId="0" fillId="0" borderId="0" xfId="1" applyNumberFormat="1" applyFont="1" applyAlignment="1" applyProtection="1">
      <alignment horizontal="right" vertical="center"/>
    </xf>
    <xf numFmtId="5" fontId="0" fillId="6" borderId="0" xfId="1" applyNumberFormat="1" applyFont="1" applyFill="1" applyBorder="1" applyProtection="1"/>
    <xf numFmtId="5" fontId="1" fillId="0" borderId="0" xfId="1" applyNumberFormat="1" applyFont="1" applyProtection="1"/>
    <xf numFmtId="6" fontId="9" fillId="0" borderId="0" xfId="0" applyNumberFormat="1" applyFont="1" applyAlignment="1">
      <alignment vertical="center"/>
    </xf>
    <xf numFmtId="5" fontId="9" fillId="0" borderId="0" xfId="0" applyNumberFormat="1" applyFont="1"/>
    <xf numFmtId="170" fontId="14" fillId="0" borderId="0" xfId="2" applyNumberFormat="1" applyFont="1" applyProtection="1"/>
    <xf numFmtId="170" fontId="0" fillId="4" borderId="0" xfId="2" applyNumberFormat="1" applyFont="1" applyFill="1" applyBorder="1" applyProtection="1"/>
    <xf numFmtId="170" fontId="0" fillId="0" borderId="7" xfId="1" applyNumberFormat="1" applyFont="1" applyBorder="1" applyProtection="1"/>
    <xf numFmtId="5" fontId="14" fillId="0" borderId="0" xfId="0" applyNumberFormat="1" applyFont="1"/>
    <xf numFmtId="6" fontId="0" fillId="0" borderId="0" xfId="1" applyNumberFormat="1" applyFont="1" applyBorder="1" applyAlignment="1" applyProtection="1">
      <alignment vertical="center"/>
    </xf>
    <xf numFmtId="6" fontId="0" fillId="0" borderId="2" xfId="0" applyNumberFormat="1" applyBorder="1"/>
    <xf numFmtId="6" fontId="14" fillId="0" borderId="0" xfId="0" applyNumberFormat="1" applyFont="1"/>
    <xf numFmtId="6" fontId="52" fillId="0" borderId="0" xfId="0" applyNumberFormat="1" applyFont="1"/>
    <xf numFmtId="6" fontId="52" fillId="0" borderId="1" xfId="0" applyNumberFormat="1" applyFont="1" applyBorder="1"/>
    <xf numFmtId="1" fontId="0" fillId="0" borderId="0" xfId="0" applyNumberFormat="1"/>
    <xf numFmtId="1" fontId="17" fillId="0" borderId="0" xfId="0" applyNumberFormat="1" applyFont="1" applyAlignment="1">
      <alignment horizontal="left"/>
    </xf>
    <xf numFmtId="1" fontId="18" fillId="0" borderId="0" xfId="0" applyNumberFormat="1" applyFont="1" applyAlignment="1">
      <alignment horizontal="right"/>
    </xf>
    <xf numFmtId="1" fontId="22" fillId="0" borderId="0" xfId="0" applyNumberFormat="1" applyFont="1"/>
    <xf numFmtId="5" fontId="18" fillId="0" borderId="0" xfId="0" applyNumberFormat="1" applyFont="1"/>
    <xf numFmtId="6" fontId="37" fillId="0" borderId="0" xfId="0" applyNumberFormat="1" applyFont="1" applyAlignment="1">
      <alignment horizontal="left"/>
    </xf>
    <xf numFmtId="6" fontId="18" fillId="0" borderId="0" xfId="0" applyNumberFormat="1" applyFont="1"/>
    <xf numFmtId="6" fontId="23" fillId="0" borderId="0" xfId="1" applyNumberFormat="1" applyFont="1" applyFill="1" applyAlignment="1" applyProtection="1">
      <alignment horizontal="left"/>
    </xf>
    <xf numFmtId="5" fontId="23" fillId="0" borderId="0" xfId="1" applyNumberFormat="1" applyFont="1" applyFill="1" applyAlignment="1" applyProtection="1">
      <alignment horizontal="right"/>
    </xf>
    <xf numFmtId="6" fontId="23" fillId="0" borderId="0" xfId="1" applyNumberFormat="1" applyFont="1" applyFill="1" applyBorder="1" applyAlignment="1" applyProtection="1">
      <alignment horizontal="left"/>
    </xf>
    <xf numFmtId="6" fontId="23" fillId="0" borderId="0" xfId="0" applyNumberFormat="1" applyFont="1" applyAlignment="1">
      <alignment horizontal="left"/>
    </xf>
    <xf numFmtId="9" fontId="19" fillId="0" borderId="0" xfId="3" applyFont="1" applyFill="1" applyAlignment="1" applyProtection="1">
      <alignment horizontal="left"/>
    </xf>
    <xf numFmtId="9" fontId="19" fillId="0" borderId="0" xfId="3" applyFont="1" applyFill="1" applyProtection="1"/>
    <xf numFmtId="9" fontId="19" fillId="0" borderId="0" xfId="3" applyFont="1" applyFill="1" applyBorder="1" applyProtection="1"/>
    <xf numFmtId="5" fontId="48" fillId="0" borderId="0" xfId="3" applyNumberFormat="1" applyFont="1" applyFill="1" applyProtection="1"/>
    <xf numFmtId="6" fontId="37" fillId="0" borderId="0" xfId="0" applyNumberFormat="1" applyFont="1" applyAlignment="1">
      <alignment horizontal="left" vertical="center"/>
    </xf>
    <xf numFmtId="171" fontId="23" fillId="0" borderId="0" xfId="1" applyNumberFormat="1" applyFont="1" applyFill="1" applyAlignment="1" applyProtection="1">
      <alignment horizontal="right"/>
    </xf>
    <xf numFmtId="37" fontId="14" fillId="0" borderId="0" xfId="0" applyNumberFormat="1" applyFont="1"/>
    <xf numFmtId="6" fontId="28" fillId="0" borderId="0" xfId="0" applyNumberFormat="1" applyFont="1" applyAlignment="1">
      <alignment horizontal="left"/>
    </xf>
    <xf numFmtId="1" fontId="18" fillId="0" borderId="0" xfId="0" applyNumberFormat="1" applyFont="1"/>
    <xf numFmtId="6" fontId="20" fillId="0" borderId="0" xfId="0" applyNumberFormat="1" applyFont="1"/>
    <xf numFmtId="0" fontId="51" fillId="7" borderId="3" xfId="0" applyFont="1" applyFill="1" applyBorder="1" applyAlignment="1">
      <alignment horizontal="center"/>
    </xf>
    <xf numFmtId="6" fontId="0" fillId="0" borderId="0" xfId="0" applyNumberFormat="1" applyAlignment="1">
      <alignment horizontal="left" vertical="top" wrapText="1"/>
    </xf>
    <xf numFmtId="167" fontId="0" fillId="0" borderId="0" xfId="0" applyNumberFormat="1"/>
    <xf numFmtId="170" fontId="0" fillId="0" borderId="0" xfId="2" applyNumberFormat="1" applyFont="1" applyFill="1" applyProtection="1"/>
    <xf numFmtId="165" fontId="0" fillId="0" borderId="0" xfId="2" applyNumberFormat="1" applyFont="1" applyFill="1" applyProtection="1"/>
    <xf numFmtId="8" fontId="0" fillId="4" borderId="0" xfId="0" applyNumberFormat="1" applyFill="1"/>
    <xf numFmtId="0" fontId="16" fillId="0" borderId="0" xfId="0" applyFont="1" applyAlignment="1">
      <alignment horizontal="left"/>
    </xf>
    <xf numFmtId="0" fontId="14" fillId="0" borderId="0" xfId="0" applyFont="1"/>
    <xf numFmtId="0" fontId="38" fillId="0" borderId="0" xfId="0" applyFont="1"/>
    <xf numFmtId="0" fontId="0" fillId="0" borderId="5" xfId="0" applyBorder="1"/>
    <xf numFmtId="0" fontId="0" fillId="0" borderId="5" xfId="0" applyBorder="1" applyAlignment="1">
      <alignment horizontal="center"/>
    </xf>
    <xf numFmtId="0" fontId="0" fillId="0" borderId="0" xfId="0" applyAlignment="1">
      <alignment horizontal="left" vertical="top" wrapText="1"/>
    </xf>
    <xf numFmtId="0" fontId="47" fillId="0" borderId="5" xfId="0" applyFont="1" applyBorder="1"/>
    <xf numFmtId="0" fontId="47" fillId="0" borderId="5" xfId="0" applyFont="1" applyBorder="1" applyAlignment="1">
      <alignment horizontal="center"/>
    </xf>
    <xf numFmtId="0" fontId="8" fillId="0" borderId="0" xfId="0" applyFont="1"/>
    <xf numFmtId="0" fontId="35" fillId="0" borderId="0" xfId="0" applyFont="1" applyAlignment="1">
      <alignment horizontal="center"/>
    </xf>
    <xf numFmtId="0" fontId="0" fillId="0" borderId="0" xfId="0" applyAlignment="1">
      <alignment horizontal="center"/>
    </xf>
    <xf numFmtId="0" fontId="47" fillId="0" borderId="0" xfId="0" applyFont="1" applyAlignment="1">
      <alignment horizontal="center"/>
    </xf>
    <xf numFmtId="0" fontId="20" fillId="0" borderId="0" xfId="0" applyFont="1" applyAlignment="1">
      <alignment horizontal="center"/>
    </xf>
    <xf numFmtId="1" fontId="9" fillId="0" borderId="0" xfId="2" applyNumberFormat="1" applyFont="1" applyBorder="1" applyAlignment="1" applyProtection="1">
      <alignment horizontal="left" vertical="center"/>
    </xf>
    <xf numFmtId="0" fontId="9" fillId="0" borderId="0" xfId="2" applyNumberFormat="1" applyFont="1" applyBorder="1" applyAlignment="1" applyProtection="1">
      <alignment horizontal="center" vertical="center"/>
    </xf>
    <xf numFmtId="0" fontId="0" fillId="0" borderId="6" xfId="0" applyBorder="1" applyAlignment="1">
      <alignment vertical="center"/>
    </xf>
    <xf numFmtId="0" fontId="0" fillId="0" borderId="0" xfId="0" applyAlignment="1">
      <alignment horizontal="center" vertical="center"/>
    </xf>
    <xf numFmtId="0" fontId="0" fillId="8" borderId="0" xfId="0" applyFill="1"/>
    <xf numFmtId="0" fontId="0" fillId="8" borderId="0" xfId="0" applyFill="1" applyAlignment="1">
      <alignment horizontal="center"/>
    </xf>
    <xf numFmtId="0" fontId="0" fillId="3" borderId="0" xfId="0" applyFill="1"/>
    <xf numFmtId="0" fontId="9" fillId="3" borderId="0" xfId="0" applyFont="1" applyFill="1"/>
    <xf numFmtId="0" fontId="0" fillId="0" borderId="0" xfId="0" applyAlignment="1">
      <alignment horizontal="left" vertical="top"/>
    </xf>
    <xf numFmtId="0" fontId="0" fillId="0" borderId="0" xfId="0" applyAlignment="1">
      <alignment horizontal="center" vertical="center" wrapText="1"/>
    </xf>
    <xf numFmtId="0" fontId="59" fillId="0" borderId="0" xfId="0" applyFont="1"/>
    <xf numFmtId="0" fontId="56" fillId="0" borderId="8" xfId="0" applyFont="1" applyBorder="1" applyAlignment="1">
      <alignment vertical="center"/>
    </xf>
    <xf numFmtId="0" fontId="25" fillId="0" borderId="8" xfId="0" applyFont="1" applyBorder="1"/>
    <xf numFmtId="0" fontId="57" fillId="0" borderId="8" xfId="0" applyFont="1" applyBorder="1"/>
    <xf numFmtId="0" fontId="55" fillId="0" borderId="8" xfId="0" applyFont="1" applyBorder="1"/>
    <xf numFmtId="6" fontId="47" fillId="0" borderId="8" xfId="0" applyNumberFormat="1" applyFont="1" applyBorder="1" applyAlignment="1">
      <alignment horizontal="left"/>
    </xf>
    <xf numFmtId="6" fontId="23" fillId="0" borderId="8" xfId="0" applyNumberFormat="1" applyFont="1" applyBorder="1"/>
    <xf numFmtId="6" fontId="0" fillId="0" borderId="8" xfId="0" applyNumberFormat="1" applyBorder="1"/>
    <xf numFmtId="0" fontId="0" fillId="0" borderId="9" xfId="0" applyBorder="1" applyAlignment="1">
      <alignment vertical="center"/>
    </xf>
    <xf numFmtId="6" fontId="0" fillId="0" borderId="9" xfId="0" applyNumberFormat="1" applyBorder="1"/>
    <xf numFmtId="6" fontId="20" fillId="0" borderId="8" xfId="0" applyNumberFormat="1" applyFont="1" applyBorder="1" applyAlignment="1">
      <alignment horizontal="left"/>
    </xf>
    <xf numFmtId="6" fontId="0" fillId="4" borderId="14" xfId="1" applyNumberFormat="1" applyFont="1" applyFill="1" applyBorder="1" applyProtection="1"/>
    <xf numFmtId="6" fontId="0" fillId="0" borderId="13" xfId="0" applyNumberFormat="1" applyBorder="1" applyAlignment="1">
      <alignment horizontal="left"/>
    </xf>
    <xf numFmtId="6" fontId="0" fillId="0" borderId="13" xfId="1" applyNumberFormat="1" applyFont="1" applyBorder="1" applyProtection="1"/>
    <xf numFmtId="6" fontId="0" fillId="0" borderId="8" xfId="1" applyNumberFormat="1" applyFont="1" applyBorder="1" applyProtection="1"/>
    <xf numFmtId="6" fontId="0" fillId="4" borderId="8" xfId="1" applyNumberFormat="1" applyFont="1" applyFill="1" applyBorder="1" applyProtection="1"/>
    <xf numFmtId="6" fontId="0" fillId="0" borderId="15" xfId="0" applyNumberFormat="1" applyBorder="1" applyAlignment="1">
      <alignment horizontal="left"/>
    </xf>
    <xf numFmtId="6" fontId="9" fillId="0" borderId="11" xfId="3" applyNumberFormat="1" applyFont="1" applyBorder="1" applyAlignment="1" applyProtection="1">
      <alignment horizontal="left"/>
    </xf>
    <xf numFmtId="6" fontId="0" fillId="0" borderId="12" xfId="1" applyNumberFormat="1" applyFont="1" applyBorder="1" applyProtection="1"/>
    <xf numFmtId="6" fontId="0" fillId="0" borderId="17" xfId="1" applyNumberFormat="1" applyFont="1" applyFill="1" applyBorder="1" applyProtection="1"/>
    <xf numFmtId="6" fontId="0" fillId="0" borderId="13" xfId="3" applyNumberFormat="1" applyFont="1" applyBorder="1" applyAlignment="1" applyProtection="1">
      <alignment horizontal="left"/>
    </xf>
    <xf numFmtId="170" fontId="25" fillId="2" borderId="14" xfId="2" applyNumberFormat="1" applyFont="1" applyFill="1" applyBorder="1" applyProtection="1"/>
    <xf numFmtId="6" fontId="0" fillId="2" borderId="14" xfId="1" applyNumberFormat="1" applyFont="1" applyFill="1" applyBorder="1" applyProtection="1"/>
    <xf numFmtId="6" fontId="25" fillId="0" borderId="14" xfId="1" applyNumberFormat="1" applyFont="1" applyFill="1" applyBorder="1" applyProtection="1"/>
    <xf numFmtId="6" fontId="0" fillId="0" borderId="15" xfId="3" applyNumberFormat="1" applyFont="1" applyBorder="1" applyAlignment="1" applyProtection="1">
      <alignment horizontal="left"/>
    </xf>
    <xf numFmtId="6" fontId="25" fillId="4" borderId="16" xfId="1" applyNumberFormat="1" applyFont="1" applyFill="1" applyBorder="1" applyProtection="1"/>
    <xf numFmtId="1" fontId="9" fillId="0" borderId="0" xfId="2" applyNumberFormat="1" applyFont="1" applyFill="1" applyBorder="1" applyProtection="1"/>
    <xf numFmtId="6" fontId="9" fillId="0" borderId="11" xfId="3" applyNumberFormat="1" applyFont="1" applyFill="1" applyBorder="1" applyAlignment="1" applyProtection="1">
      <alignment horizontal="left"/>
    </xf>
    <xf numFmtId="6" fontId="0" fillId="0" borderId="12" xfId="1" applyNumberFormat="1" applyFont="1" applyFill="1" applyBorder="1" applyProtection="1"/>
    <xf numFmtId="6" fontId="24" fillId="0" borderId="17" xfId="1" applyNumberFormat="1" applyFont="1" applyFill="1" applyBorder="1" applyProtection="1"/>
    <xf numFmtId="166" fontId="0" fillId="0" borderId="13" xfId="3" applyNumberFormat="1" applyFont="1" applyBorder="1" applyAlignment="1" applyProtection="1">
      <alignment horizontal="left"/>
    </xf>
    <xf numFmtId="166" fontId="0" fillId="4" borderId="14" xfId="3" applyNumberFormat="1" applyFont="1" applyFill="1" applyBorder="1" applyProtection="1"/>
    <xf numFmtId="6" fontId="0" fillId="0" borderId="8" xfId="1" applyNumberFormat="1" applyFont="1" applyFill="1" applyBorder="1" applyProtection="1"/>
    <xf numFmtId="1" fontId="0" fillId="4" borderId="16" xfId="2" applyNumberFormat="1" applyFont="1" applyFill="1" applyBorder="1" applyProtection="1"/>
    <xf numFmtId="6" fontId="9" fillId="0" borderId="11" xfId="0" applyNumberFormat="1" applyFont="1" applyBorder="1" applyAlignment="1">
      <alignment horizontal="left"/>
    </xf>
    <xf numFmtId="168" fontId="0" fillId="0" borderId="12" xfId="2" applyNumberFormat="1" applyFont="1" applyFill="1" applyBorder="1" applyAlignment="1" applyProtection="1">
      <alignment vertical="center"/>
    </xf>
    <xf numFmtId="168" fontId="49" fillId="0" borderId="12" xfId="2" applyNumberFormat="1" applyFont="1" applyFill="1" applyBorder="1" applyAlignment="1" applyProtection="1">
      <alignment horizontal="center" vertical="center"/>
    </xf>
    <xf numFmtId="168" fontId="9" fillId="0" borderId="17" xfId="2" applyNumberFormat="1" applyFont="1" applyFill="1" applyBorder="1" applyAlignment="1" applyProtection="1">
      <alignment horizontal="center" vertical="center"/>
    </xf>
    <xf numFmtId="6" fontId="49" fillId="0" borderId="18" xfId="1" applyNumberFormat="1" applyFont="1" applyBorder="1" applyAlignment="1" applyProtection="1">
      <alignment horizontal="center" vertical="center"/>
    </xf>
    <xf numFmtId="6" fontId="26" fillId="0" borderId="14" xfId="1" applyNumberFormat="1" applyFont="1" applyBorder="1" applyAlignment="1" applyProtection="1">
      <alignment horizontal="center"/>
    </xf>
    <xf numFmtId="165" fontId="0" fillId="4" borderId="8" xfId="2" applyNumberFormat="1" applyFont="1" applyFill="1" applyBorder="1" applyAlignment="1" applyProtection="1">
      <alignment horizontal="center" vertical="center"/>
    </xf>
    <xf numFmtId="6" fontId="26" fillId="0" borderId="16" xfId="1" applyNumberFormat="1" applyFont="1" applyBorder="1" applyAlignment="1" applyProtection="1">
      <alignment horizontal="center"/>
    </xf>
    <xf numFmtId="0" fontId="9" fillId="0" borderId="8" xfId="0" applyFont="1" applyBorder="1" applyAlignment="1">
      <alignment horizontal="right"/>
    </xf>
    <xf numFmtId="17" fontId="9" fillId="0" borderId="8" xfId="0" applyNumberFormat="1" applyFont="1" applyBorder="1"/>
    <xf numFmtId="17" fontId="9" fillId="0" borderId="10" xfId="0" applyNumberFormat="1" applyFont="1" applyBorder="1"/>
    <xf numFmtId="6" fontId="0" fillId="0" borderId="8" xfId="0" applyNumberFormat="1" applyBorder="1" applyAlignment="1">
      <alignment horizontal="left"/>
    </xf>
    <xf numFmtId="6" fontId="1" fillId="0" borderId="8" xfId="1" applyNumberFormat="1" applyFont="1" applyFill="1" applyBorder="1" applyProtection="1"/>
    <xf numFmtId="5" fontId="1" fillId="0" borderId="8" xfId="1" applyNumberFormat="1" applyFont="1" applyFill="1" applyBorder="1" applyProtection="1"/>
    <xf numFmtId="0" fontId="47" fillId="0" borderId="8" xfId="0" applyFont="1" applyBorder="1" applyAlignment="1">
      <alignment horizontal="left"/>
    </xf>
    <xf numFmtId="6" fontId="1" fillId="0" borderId="0" xfId="1" applyNumberFormat="1" applyFont="1" applyBorder="1" applyProtection="1"/>
    <xf numFmtId="5" fontId="1" fillId="0" borderId="0" xfId="1" applyNumberFormat="1" applyFont="1" applyBorder="1" applyProtection="1"/>
    <xf numFmtId="6" fontId="9" fillId="0" borderId="0" xfId="1" applyNumberFormat="1" applyFont="1" applyFill="1" applyBorder="1" applyProtection="1"/>
    <xf numFmtId="6" fontId="14" fillId="0" borderId="19" xfId="0" applyNumberFormat="1" applyFont="1" applyBorder="1" applyAlignment="1">
      <alignment horizontal="left"/>
    </xf>
    <xf numFmtId="6" fontId="0" fillId="0" borderId="19" xfId="1" applyNumberFormat="1" applyFont="1" applyBorder="1" applyProtection="1"/>
    <xf numFmtId="5" fontId="0" fillId="0" borderId="19" xfId="1" applyNumberFormat="1" applyFont="1" applyBorder="1" applyProtection="1"/>
    <xf numFmtId="5" fontId="0" fillId="0" borderId="19" xfId="1" applyNumberFormat="1" applyFont="1" applyFill="1" applyBorder="1" applyProtection="1"/>
    <xf numFmtId="5" fontId="0" fillId="6" borderId="19" xfId="1" applyNumberFormat="1" applyFont="1" applyFill="1" applyBorder="1" applyProtection="1"/>
    <xf numFmtId="9" fontId="4" fillId="0" borderId="19" xfId="3" applyFont="1" applyFill="1" applyBorder="1" applyProtection="1"/>
    <xf numFmtId="5" fontId="4" fillId="0" borderId="19" xfId="1" applyNumberFormat="1" applyFont="1" applyBorder="1" applyProtection="1"/>
    <xf numFmtId="6" fontId="0" fillId="0" borderId="19" xfId="0" applyNumberFormat="1" applyBorder="1" applyAlignment="1">
      <alignment horizontal="left"/>
    </xf>
    <xf numFmtId="6" fontId="0" fillId="0" borderId="19" xfId="0" applyNumberFormat="1" applyBorder="1" applyAlignment="1">
      <alignment horizontal="left" indent="1"/>
    </xf>
    <xf numFmtId="6" fontId="0" fillId="0" borderId="19" xfId="0" applyNumberFormat="1" applyBorder="1"/>
    <xf numFmtId="37" fontId="0" fillId="0" borderId="19" xfId="1" applyNumberFormat="1" applyFont="1" applyFill="1" applyBorder="1" applyProtection="1"/>
    <xf numFmtId="6" fontId="3" fillId="0" borderId="19" xfId="2" applyNumberFormat="1" applyFont="1" applyFill="1" applyBorder="1" applyProtection="1"/>
    <xf numFmtId="6" fontId="9" fillId="0" borderId="21" xfId="0" applyNumberFormat="1" applyFont="1" applyBorder="1" applyAlignment="1">
      <alignment horizontal="left" vertical="center"/>
    </xf>
    <xf numFmtId="6" fontId="9" fillId="0" borderId="21" xfId="1" applyNumberFormat="1" applyFont="1" applyFill="1" applyBorder="1" applyAlignment="1" applyProtection="1">
      <alignment vertical="center"/>
    </xf>
    <xf numFmtId="5" fontId="9" fillId="0" borderId="21" xfId="1" applyNumberFormat="1" applyFont="1" applyFill="1" applyBorder="1" applyAlignment="1" applyProtection="1">
      <alignment vertical="center"/>
    </xf>
    <xf numFmtId="6" fontId="9" fillId="0" borderId="23" xfId="0" applyNumberFormat="1" applyFont="1" applyBorder="1" applyAlignment="1">
      <alignment horizontal="left"/>
    </xf>
    <xf numFmtId="6" fontId="9" fillId="0" borderId="23" xfId="1" applyNumberFormat="1" applyFont="1" applyBorder="1" applyProtection="1"/>
    <xf numFmtId="5" fontId="9" fillId="0" borderId="23" xfId="1" applyNumberFormat="1" applyFont="1" applyBorder="1" applyProtection="1"/>
    <xf numFmtId="6" fontId="9" fillId="9" borderId="0" xfId="0" applyNumberFormat="1" applyFont="1" applyFill="1" applyAlignment="1">
      <alignment horizontal="left"/>
    </xf>
    <xf numFmtId="6" fontId="9" fillId="9" borderId="0" xfId="1" applyNumberFormat="1" applyFont="1" applyFill="1" applyProtection="1"/>
    <xf numFmtId="6" fontId="9" fillId="9" borderId="0" xfId="1" applyNumberFormat="1" applyFont="1" applyFill="1" applyBorder="1" applyProtection="1"/>
    <xf numFmtId="0" fontId="9" fillId="0" borderId="21" xfId="0" applyFont="1" applyBorder="1" applyAlignment="1">
      <alignment horizontal="left" vertical="center"/>
    </xf>
    <xf numFmtId="0" fontId="9" fillId="0" borderId="21" xfId="0" applyFont="1" applyBorder="1" applyAlignment="1">
      <alignment horizontal="center" vertical="center"/>
    </xf>
    <xf numFmtId="37" fontId="9" fillId="0" borderId="21" xfId="0" applyNumberFormat="1" applyFont="1" applyBorder="1" applyAlignment="1">
      <alignment horizontal="right" vertical="center"/>
    </xf>
    <xf numFmtId="37" fontId="0" fillId="0" borderId="8" xfId="1" applyNumberFormat="1" applyFont="1" applyBorder="1" applyProtection="1"/>
    <xf numFmtId="37" fontId="9" fillId="0" borderId="8" xfId="1" applyNumberFormat="1" applyFont="1" applyBorder="1" applyProtection="1"/>
    <xf numFmtId="37" fontId="9" fillId="0" borderId="8" xfId="1" applyNumberFormat="1" applyFont="1" applyFill="1" applyBorder="1" applyProtection="1"/>
    <xf numFmtId="37" fontId="1" fillId="0" borderId="0" xfId="1" applyNumberFormat="1" applyFont="1" applyBorder="1" applyProtection="1"/>
    <xf numFmtId="37" fontId="1" fillId="0" borderId="19" xfId="1" applyNumberFormat="1" applyFont="1" applyBorder="1" applyProtection="1"/>
    <xf numFmtId="37" fontId="1" fillId="0" borderId="19" xfId="1" applyNumberFormat="1" applyFont="1" applyFill="1" applyBorder="1" applyProtection="1"/>
    <xf numFmtId="6" fontId="9" fillId="0" borderId="24" xfId="0" applyNumberFormat="1" applyFont="1" applyBorder="1" applyAlignment="1">
      <alignment horizontal="left" vertical="center"/>
    </xf>
    <xf numFmtId="6" fontId="9" fillId="0" borderId="24" xfId="0" applyNumberFormat="1" applyFont="1" applyBorder="1" applyAlignment="1">
      <alignment horizontal="center" vertical="center"/>
    </xf>
    <xf numFmtId="37" fontId="9" fillId="0" borderId="24" xfId="1" applyNumberFormat="1" applyFont="1" applyBorder="1" applyAlignment="1" applyProtection="1">
      <alignment horizontal="right" vertical="center"/>
    </xf>
    <xf numFmtId="6" fontId="9" fillId="0" borderId="19" xfId="1" applyNumberFormat="1" applyFont="1" applyFill="1" applyBorder="1" applyProtection="1"/>
    <xf numFmtId="5" fontId="9" fillId="0" borderId="19" xfId="1" applyNumberFormat="1" applyFont="1" applyFill="1" applyBorder="1" applyProtection="1"/>
    <xf numFmtId="6" fontId="0" fillId="0" borderId="19" xfId="0" applyNumberFormat="1" applyBorder="1" applyAlignment="1">
      <alignment horizontal="left" indent="2"/>
    </xf>
    <xf numFmtId="5" fontId="0" fillId="0" borderId="19" xfId="0" applyNumberFormat="1" applyBorder="1"/>
    <xf numFmtId="5" fontId="0" fillId="0" borderId="21" xfId="1" applyNumberFormat="1" applyFont="1" applyFill="1" applyBorder="1" applyProtection="1"/>
    <xf numFmtId="6" fontId="0" fillId="0" borderId="25" xfId="1" applyNumberFormat="1" applyFont="1" applyFill="1" applyBorder="1" applyAlignment="1" applyProtection="1">
      <alignment horizontal="left" indent="2"/>
    </xf>
    <xf numFmtId="6" fontId="0" fillId="0" borderId="25" xfId="1" applyNumberFormat="1" applyFont="1" applyFill="1" applyBorder="1" applyProtection="1"/>
    <xf numFmtId="5" fontId="0" fillId="0" borderId="25" xfId="1" applyNumberFormat="1" applyFont="1" applyFill="1" applyBorder="1" applyProtection="1"/>
    <xf numFmtId="6" fontId="0" fillId="0" borderId="0" xfId="1" applyNumberFormat="1" applyFont="1" applyFill="1" applyBorder="1" applyAlignment="1" applyProtection="1">
      <alignment horizontal="left" indent="2"/>
    </xf>
    <xf numFmtId="6" fontId="0" fillId="0" borderId="19" xfId="1" applyNumberFormat="1" applyFont="1" applyFill="1" applyBorder="1" applyProtection="1"/>
    <xf numFmtId="6" fontId="0" fillId="0" borderId="25" xfId="0" applyNumberFormat="1" applyBorder="1" applyAlignment="1">
      <alignment horizontal="left" indent="2"/>
    </xf>
    <xf numFmtId="6" fontId="0" fillId="0" borderId="21" xfId="1" applyNumberFormat="1" applyFont="1" applyFill="1" applyBorder="1" applyProtection="1"/>
    <xf numFmtId="6" fontId="18" fillId="0" borderId="21" xfId="0" applyNumberFormat="1" applyFont="1" applyBorder="1" applyAlignment="1">
      <alignment horizontal="left"/>
    </xf>
    <xf numFmtId="6" fontId="9" fillId="0" borderId="21" xfId="1" applyNumberFormat="1" applyFont="1" applyFill="1" applyBorder="1" applyProtection="1"/>
    <xf numFmtId="5" fontId="9" fillId="0" borderId="21" xfId="1" applyNumberFormat="1" applyFont="1" applyFill="1" applyBorder="1" applyProtection="1"/>
    <xf numFmtId="6" fontId="5" fillId="0" borderId="21" xfId="1" applyNumberFormat="1" applyFont="1" applyFill="1" applyBorder="1" applyAlignment="1" applyProtection="1">
      <alignment vertical="center"/>
    </xf>
    <xf numFmtId="17" fontId="18" fillId="0" borderId="8" xfId="0" applyNumberFormat="1" applyFont="1" applyBorder="1"/>
    <xf numFmtId="6" fontId="9" fillId="0" borderId="8" xfId="1" applyNumberFormat="1" applyFont="1" applyBorder="1" applyProtection="1"/>
    <xf numFmtId="6" fontId="9" fillId="0" borderId="8" xfId="1" applyNumberFormat="1" applyFont="1" applyFill="1" applyBorder="1" applyProtection="1"/>
    <xf numFmtId="6" fontId="0" fillId="0" borderId="25" xfId="0" applyNumberFormat="1" applyBorder="1" applyAlignment="1">
      <alignment horizontal="left"/>
    </xf>
    <xf numFmtId="6" fontId="9" fillId="0" borderId="25" xfId="1" applyNumberFormat="1" applyFont="1" applyBorder="1" applyProtection="1"/>
    <xf numFmtId="5" fontId="0" fillId="0" borderId="25" xfId="1" applyNumberFormat="1" applyFont="1" applyBorder="1" applyProtection="1"/>
    <xf numFmtId="6" fontId="9" fillId="0" borderId="19" xfId="1" applyNumberFormat="1" applyFont="1" applyBorder="1" applyProtection="1"/>
    <xf numFmtId="5" fontId="2" fillId="0" borderId="19" xfId="1" applyNumberFormat="1" applyFont="1" applyBorder="1" applyProtection="1"/>
    <xf numFmtId="6" fontId="9" fillId="0" borderId="21" xfId="1" applyNumberFormat="1" applyFont="1" applyBorder="1" applyAlignment="1" applyProtection="1">
      <alignment vertical="center"/>
    </xf>
    <xf numFmtId="5" fontId="9" fillId="0" borderId="21" xfId="1" applyNumberFormat="1" applyFont="1" applyBorder="1" applyAlignment="1" applyProtection="1">
      <alignment vertical="center"/>
    </xf>
    <xf numFmtId="5" fontId="9" fillId="0" borderId="8" xfId="1" applyNumberFormat="1" applyFont="1" applyBorder="1" applyProtection="1"/>
    <xf numFmtId="5" fontId="9" fillId="0" borderId="8" xfId="1" applyNumberFormat="1" applyFont="1" applyFill="1" applyBorder="1" applyProtection="1"/>
    <xf numFmtId="5" fontId="2" fillId="0" borderId="25" xfId="1" applyNumberFormat="1" applyFont="1" applyBorder="1" applyProtection="1"/>
    <xf numFmtId="6" fontId="25" fillId="0" borderId="19" xfId="0" applyNumberFormat="1" applyFont="1" applyBorder="1" applyAlignment="1">
      <alignment horizontal="left" indent="1"/>
    </xf>
    <xf numFmtId="6" fontId="0" fillId="0" borderId="0" xfId="0" applyNumberFormat="1" applyAlignment="1">
      <alignment horizontal="left" vertical="top"/>
    </xf>
    <xf numFmtId="6" fontId="9" fillId="0" borderId="0" xfId="1" applyNumberFormat="1" applyFont="1" applyBorder="1" applyAlignment="1" applyProtection="1">
      <alignment vertical="top"/>
    </xf>
    <xf numFmtId="5" fontId="2" fillId="0" borderId="0" xfId="1" applyNumberFormat="1" applyFont="1" applyBorder="1" applyAlignment="1" applyProtection="1">
      <alignment vertical="top"/>
    </xf>
    <xf numFmtId="6" fontId="0" fillId="0" borderId="25" xfId="0" applyNumberFormat="1" applyBorder="1" applyAlignment="1">
      <alignment horizontal="left" indent="1"/>
    </xf>
    <xf numFmtId="6" fontId="9" fillId="0" borderId="0" xfId="1" applyNumberFormat="1" applyFont="1" applyBorder="1" applyAlignment="1" applyProtection="1">
      <alignment horizontal="left"/>
    </xf>
    <xf numFmtId="6" fontId="9" fillId="0" borderId="21" xfId="0" applyNumberFormat="1" applyFont="1" applyBorder="1" applyAlignment="1">
      <alignment vertical="center"/>
    </xf>
    <xf numFmtId="5" fontId="9" fillId="6" borderId="21" xfId="1" applyNumberFormat="1" applyFont="1" applyFill="1" applyBorder="1" applyAlignment="1" applyProtection="1">
      <alignment vertical="center"/>
    </xf>
    <xf numFmtId="5" fontId="9" fillId="0" borderId="21" xfId="0" applyNumberFormat="1" applyFont="1" applyBorder="1" applyAlignment="1">
      <alignment vertical="center"/>
    </xf>
    <xf numFmtId="6" fontId="20" fillId="0" borderId="8" xfId="1" applyNumberFormat="1" applyFont="1" applyBorder="1" applyProtection="1"/>
    <xf numFmtId="5" fontId="0" fillId="0" borderId="8" xfId="1" applyNumberFormat="1" applyFont="1" applyBorder="1" applyProtection="1"/>
    <xf numFmtId="5" fontId="0" fillId="6" borderId="19" xfId="0" applyNumberFormat="1" applyFill="1" applyBorder="1"/>
    <xf numFmtId="6" fontId="0" fillId="0" borderId="27" xfId="0" applyNumberFormat="1" applyBorder="1" applyAlignment="1">
      <alignment horizontal="left" vertical="center"/>
    </xf>
    <xf numFmtId="6" fontId="0" fillId="0" borderId="27" xfId="0" applyNumberFormat="1" applyBorder="1" applyAlignment="1">
      <alignment vertical="center"/>
    </xf>
    <xf numFmtId="5" fontId="0" fillId="4" borderId="27" xfId="0" applyNumberFormat="1" applyFill="1" applyBorder="1" applyAlignment="1">
      <alignment vertical="center"/>
    </xf>
    <xf numFmtId="6" fontId="50" fillId="9" borderId="0" xfId="0" applyNumberFormat="1" applyFont="1" applyFill="1" applyAlignment="1">
      <alignment horizontal="left"/>
    </xf>
    <xf numFmtId="6" fontId="50" fillId="9" borderId="0" xfId="0" applyNumberFormat="1" applyFont="1" applyFill="1"/>
    <xf numFmtId="171" fontId="43" fillId="9" borderId="0" xfId="0" applyNumberFormat="1" applyFont="1" applyFill="1"/>
    <xf numFmtId="171" fontId="43" fillId="9" borderId="0" xfId="1" applyNumberFormat="1" applyFont="1" applyFill="1" applyProtection="1"/>
    <xf numFmtId="171" fontId="43" fillId="9" borderId="0" xfId="1" applyNumberFormat="1" applyFont="1" applyFill="1" applyBorder="1" applyProtection="1"/>
    <xf numFmtId="6" fontId="50" fillId="9" borderId="0" xfId="1" applyNumberFormat="1" applyFont="1" applyFill="1" applyProtection="1"/>
    <xf numFmtId="6" fontId="47" fillId="0" borderId="8" xfId="0" applyNumberFormat="1" applyFont="1" applyBorder="1" applyAlignment="1" applyProtection="1">
      <alignment horizontal="left"/>
      <protection locked="0"/>
    </xf>
    <xf numFmtId="0" fontId="9" fillId="0" borderId="8" xfId="0" applyFont="1" applyBorder="1" applyAlignment="1" applyProtection="1">
      <alignment horizontal="right"/>
      <protection locked="0"/>
    </xf>
    <xf numFmtId="6" fontId="15" fillId="0" borderId="8" xfId="0" applyNumberFormat="1" applyFont="1" applyBorder="1" applyAlignment="1" applyProtection="1">
      <alignment horizontal="left"/>
      <protection locked="0"/>
    </xf>
    <xf numFmtId="6" fontId="9" fillId="0" borderId="8" xfId="0" applyNumberFormat="1" applyFont="1" applyBorder="1" applyProtection="1">
      <protection locked="0"/>
    </xf>
    <xf numFmtId="17" fontId="9" fillId="0" borderId="8" xfId="1" applyNumberFormat="1" applyFont="1" applyFill="1" applyBorder="1" applyProtection="1">
      <protection locked="0"/>
    </xf>
    <xf numFmtId="6" fontId="9" fillId="0" borderId="8" xfId="0" applyNumberFormat="1" applyFont="1" applyBorder="1" applyAlignment="1" applyProtection="1">
      <alignment horizontal="left"/>
      <protection locked="0"/>
    </xf>
    <xf numFmtId="5" fontId="36" fillId="0" borderId="8" xfId="1" applyNumberFormat="1" applyFont="1" applyFill="1" applyBorder="1" applyProtection="1">
      <protection locked="0"/>
    </xf>
    <xf numFmtId="5" fontId="0" fillId="0" borderId="8" xfId="1" applyNumberFormat="1" applyFont="1" applyFill="1" applyBorder="1" applyProtection="1">
      <protection locked="0"/>
    </xf>
    <xf numFmtId="0" fontId="9" fillId="0" borderId="8" xfId="0" applyFont="1" applyBorder="1" applyAlignment="1" applyProtection="1">
      <alignment horizontal="left"/>
      <protection locked="0"/>
    </xf>
    <xf numFmtId="6" fontId="9" fillId="0" borderId="21" xfId="0" applyNumberFormat="1" applyFont="1" applyBorder="1" applyAlignment="1" applyProtection="1">
      <alignment horizontal="left" vertical="center"/>
      <protection locked="0"/>
    </xf>
    <xf numFmtId="6" fontId="9" fillId="0" borderId="21" xfId="0" applyNumberFormat="1" applyFont="1" applyBorder="1" applyAlignment="1" applyProtection="1">
      <alignment vertical="center"/>
      <protection locked="0"/>
    </xf>
    <xf numFmtId="5" fontId="9" fillId="0" borderId="21" xfId="1" applyNumberFormat="1" applyFont="1" applyFill="1" applyBorder="1" applyAlignment="1" applyProtection="1">
      <alignment vertical="center"/>
      <protection locked="0"/>
    </xf>
    <xf numFmtId="6" fontId="9" fillId="0" borderId="25" xfId="0" applyNumberFormat="1" applyFont="1" applyBorder="1" applyAlignment="1" applyProtection="1">
      <alignment horizontal="left"/>
      <protection locked="0"/>
    </xf>
    <xf numFmtId="6" fontId="9" fillId="0" borderId="25" xfId="0" applyNumberFormat="1" applyFont="1" applyBorder="1" applyProtection="1">
      <protection locked="0"/>
    </xf>
    <xf numFmtId="5" fontId="9" fillId="6" borderId="25" xfId="1" applyNumberFormat="1" applyFont="1" applyFill="1" applyBorder="1" applyProtection="1">
      <protection locked="0"/>
    </xf>
    <xf numFmtId="6" fontId="9" fillId="0" borderId="28" xfId="0" applyNumberFormat="1" applyFont="1" applyBorder="1" applyAlignment="1" applyProtection="1">
      <alignment horizontal="left"/>
      <protection locked="0"/>
    </xf>
    <xf numFmtId="6" fontId="9" fillId="0" borderId="28" xfId="0" applyNumberFormat="1" applyFont="1" applyBorder="1" applyProtection="1">
      <protection locked="0"/>
    </xf>
    <xf numFmtId="5" fontId="9" fillId="0" borderId="28" xfId="1" applyNumberFormat="1" applyFont="1" applyFill="1" applyBorder="1" applyProtection="1">
      <protection locked="0"/>
    </xf>
    <xf numFmtId="6" fontId="0" fillId="9" borderId="0" xfId="0" applyNumberFormat="1" applyFill="1" applyAlignment="1" applyProtection="1">
      <alignment horizontal="left"/>
      <protection locked="0"/>
    </xf>
    <xf numFmtId="6" fontId="0" fillId="9" borderId="0" xfId="0" applyNumberFormat="1" applyFill="1" applyProtection="1">
      <protection locked="0"/>
    </xf>
    <xf numFmtId="6" fontId="0" fillId="9" borderId="0" xfId="1" applyNumberFormat="1" applyFont="1" applyFill="1" applyProtection="1">
      <protection locked="0"/>
    </xf>
    <xf numFmtId="0" fontId="0" fillId="0" borderId="9" xfId="0" applyBorder="1" applyAlignment="1" applyProtection="1">
      <alignment vertical="center"/>
      <protection locked="0"/>
    </xf>
    <xf numFmtId="6" fontId="0" fillId="0" borderId="9" xfId="0" applyNumberFormat="1" applyBorder="1" applyProtection="1">
      <protection locked="0"/>
    </xf>
    <xf numFmtId="17" fontId="18" fillId="0" borderId="9" xfId="0" applyNumberFormat="1" applyFont="1" applyBorder="1" applyProtection="1">
      <protection locked="0"/>
    </xf>
    <xf numFmtId="6" fontId="0" fillId="0" borderId="9" xfId="1" applyNumberFormat="1" applyFont="1" applyFill="1" applyBorder="1" applyProtection="1">
      <protection locked="0"/>
    </xf>
    <xf numFmtId="5" fontId="0" fillId="0" borderId="9" xfId="1" applyNumberFormat="1" applyFont="1" applyFill="1" applyBorder="1" applyProtection="1">
      <protection locked="0"/>
    </xf>
    <xf numFmtId="5" fontId="1" fillId="0" borderId="9" xfId="1" applyNumberFormat="1" applyFont="1" applyFill="1" applyBorder="1" applyProtection="1">
      <protection locked="0"/>
    </xf>
    <xf numFmtId="171" fontId="43" fillId="0" borderId="9" xfId="1" applyNumberFormat="1" applyFont="1" applyFill="1" applyBorder="1" applyProtection="1">
      <protection locked="0"/>
    </xf>
    <xf numFmtId="6" fontId="0" fillId="9" borderId="9" xfId="1" applyNumberFormat="1" applyFont="1" applyFill="1" applyBorder="1" applyProtection="1">
      <protection locked="0"/>
    </xf>
    <xf numFmtId="17" fontId="9" fillId="0" borderId="10" xfId="1" applyNumberFormat="1" applyFont="1" applyFill="1" applyBorder="1" applyProtection="1">
      <protection locked="0"/>
    </xf>
    <xf numFmtId="1" fontId="33" fillId="0" borderId="9" xfId="1" applyNumberFormat="1" applyFont="1" applyFill="1" applyBorder="1" applyProtection="1">
      <protection locked="0"/>
    </xf>
    <xf numFmtId="5" fontId="0" fillId="0" borderId="10" xfId="1" applyNumberFormat="1" applyFont="1" applyFill="1" applyBorder="1" applyProtection="1">
      <protection locked="0"/>
    </xf>
    <xf numFmtId="5" fontId="9" fillId="0" borderId="22" xfId="1" applyNumberFormat="1" applyFont="1" applyFill="1" applyBorder="1" applyAlignment="1" applyProtection="1">
      <alignment vertical="center"/>
      <protection locked="0"/>
    </xf>
    <xf numFmtId="5" fontId="9" fillId="6" borderId="26" xfId="1" applyNumberFormat="1" applyFont="1" applyFill="1" applyBorder="1" applyProtection="1">
      <protection locked="0"/>
    </xf>
    <xf numFmtId="5" fontId="9" fillId="0" borderId="29" xfId="1" applyNumberFormat="1" applyFont="1" applyFill="1" applyBorder="1" applyProtection="1">
      <protection locked="0"/>
    </xf>
    <xf numFmtId="5" fontId="3" fillId="0" borderId="9" xfId="1" applyNumberFormat="1" applyFont="1" applyFill="1" applyBorder="1" applyProtection="1">
      <protection locked="0"/>
    </xf>
    <xf numFmtId="6" fontId="3" fillId="0" borderId="9" xfId="1" applyNumberFormat="1" applyFont="1" applyFill="1" applyBorder="1" applyProtection="1">
      <protection locked="0"/>
    </xf>
    <xf numFmtId="6" fontId="26" fillId="0" borderId="9" xfId="1" applyNumberFormat="1" applyFont="1" applyFill="1" applyBorder="1" applyProtection="1">
      <protection locked="0"/>
    </xf>
    <xf numFmtId="6" fontId="14" fillId="0" borderId="9" xfId="0" applyNumberFormat="1" applyFont="1" applyBorder="1" applyProtection="1">
      <protection locked="0"/>
    </xf>
    <xf numFmtId="1" fontId="28" fillId="0" borderId="19" xfId="2" applyNumberFormat="1" applyFont="1" applyFill="1" applyBorder="1" applyAlignment="1" applyProtection="1">
      <alignment horizontal="left"/>
      <protection locked="0"/>
    </xf>
    <xf numFmtId="6" fontId="3" fillId="0" borderId="19" xfId="2" applyNumberFormat="1" applyFont="1" applyFill="1" applyBorder="1" applyProtection="1">
      <protection locked="0"/>
    </xf>
    <xf numFmtId="5" fontId="0" fillId="0" borderId="19" xfId="1" applyNumberFormat="1" applyFont="1" applyFill="1" applyBorder="1" applyProtection="1">
      <protection locked="0"/>
    </xf>
    <xf numFmtId="5" fontId="0" fillId="0" borderId="20" xfId="1" applyNumberFormat="1" applyFont="1" applyFill="1" applyBorder="1" applyProtection="1">
      <protection locked="0"/>
    </xf>
    <xf numFmtId="6" fontId="1" fillId="0" borderId="0" xfId="3" applyNumberFormat="1" applyFont="1" applyFill="1" applyBorder="1" applyAlignment="1" applyProtection="1">
      <alignment horizontal="left"/>
      <protection locked="0"/>
    </xf>
    <xf numFmtId="6" fontId="1" fillId="0" borderId="0" xfId="1" applyNumberFormat="1" applyFont="1" applyFill="1" applyBorder="1" applyProtection="1">
      <protection locked="0"/>
    </xf>
    <xf numFmtId="6" fontId="3" fillId="0" borderId="19" xfId="3" applyNumberFormat="1" applyFont="1" applyFill="1" applyBorder="1" applyAlignment="1" applyProtection="1">
      <alignment horizontal="left"/>
      <protection locked="0"/>
    </xf>
    <xf numFmtId="6" fontId="3" fillId="0" borderId="19" xfId="1" applyNumberFormat="1" applyFont="1" applyFill="1" applyBorder="1" applyProtection="1">
      <protection locked="0"/>
    </xf>
    <xf numFmtId="166" fontId="0" fillId="0" borderId="19" xfId="3" applyNumberFormat="1" applyFont="1" applyFill="1" applyBorder="1" applyAlignment="1" applyProtection="1">
      <alignment horizontal="left"/>
      <protection locked="0"/>
    </xf>
    <xf numFmtId="6" fontId="3" fillId="0" borderId="19" xfId="3" applyNumberFormat="1" applyFont="1" applyFill="1" applyBorder="1" applyProtection="1">
      <protection locked="0"/>
    </xf>
    <xf numFmtId="6" fontId="0" fillId="0" borderId="19" xfId="0" applyNumberFormat="1" applyBorder="1" applyAlignment="1" applyProtection="1">
      <alignment horizontal="left"/>
      <protection locked="0"/>
    </xf>
    <xf numFmtId="6" fontId="9" fillId="0" borderId="19" xfId="1" applyNumberFormat="1" applyFont="1" applyFill="1" applyBorder="1" applyProtection="1">
      <protection locked="0"/>
    </xf>
    <xf numFmtId="6" fontId="18" fillId="0" borderId="21" xfId="0" applyNumberFormat="1" applyFont="1" applyBorder="1" applyAlignment="1" applyProtection="1">
      <alignment horizontal="left" vertical="center"/>
      <protection locked="0"/>
    </xf>
    <xf numFmtId="6" fontId="9" fillId="0" borderId="21" xfId="1" applyNumberFormat="1" applyFont="1" applyFill="1" applyBorder="1" applyAlignment="1" applyProtection="1">
      <alignment vertical="center"/>
      <protection locked="0"/>
    </xf>
    <xf numFmtId="0" fontId="9" fillId="0" borderId="21" xfId="2" applyNumberFormat="1" applyFont="1" applyFill="1" applyBorder="1" applyAlignment="1" applyProtection="1">
      <alignment horizontal="left" vertical="center"/>
      <protection locked="0"/>
    </xf>
    <xf numFmtId="6" fontId="9" fillId="0" borderId="21" xfId="2" applyNumberFormat="1" applyFont="1" applyFill="1" applyBorder="1" applyAlignment="1" applyProtection="1">
      <alignment vertical="center"/>
      <protection locked="0"/>
    </xf>
    <xf numFmtId="6" fontId="52" fillId="0" borderId="8" xfId="0" applyNumberFormat="1" applyFont="1" applyBorder="1"/>
    <xf numFmtId="1" fontId="22" fillId="0" borderId="8" xfId="0" applyNumberFormat="1" applyFont="1" applyBorder="1" applyAlignment="1">
      <alignment horizontal="left"/>
    </xf>
    <xf numFmtId="1" fontId="22" fillId="0" borderId="8" xfId="0" applyNumberFormat="1" applyFont="1" applyBorder="1" applyAlignment="1">
      <alignment horizontal="right"/>
    </xf>
    <xf numFmtId="1" fontId="22" fillId="0" borderId="8" xfId="0" applyNumberFormat="1" applyFont="1" applyBorder="1"/>
    <xf numFmtId="6" fontId="20" fillId="0" borderId="8" xfId="0" applyNumberFormat="1" applyFont="1" applyBorder="1"/>
    <xf numFmtId="0" fontId="22" fillId="0" borderId="8" xfId="0" applyFont="1" applyBorder="1" applyAlignment="1">
      <alignment horizontal="right"/>
    </xf>
    <xf numFmtId="1" fontId="18" fillId="0" borderId="8" xfId="0" applyNumberFormat="1" applyFont="1" applyBorder="1"/>
    <xf numFmtId="6" fontId="14" fillId="0" borderId="19" xfId="0" applyNumberFormat="1" applyFont="1" applyBorder="1"/>
    <xf numFmtId="5" fontId="14" fillId="0" borderId="19" xfId="0" applyNumberFormat="1" applyFont="1" applyBorder="1"/>
    <xf numFmtId="6" fontId="23" fillId="0" borderId="19" xfId="1" applyNumberFormat="1" applyFont="1" applyFill="1" applyBorder="1" applyAlignment="1" applyProtection="1">
      <alignment horizontal="left"/>
    </xf>
    <xf numFmtId="5" fontId="23" fillId="0" borderId="19" xfId="1" applyNumberFormat="1" applyFont="1" applyFill="1" applyBorder="1" applyAlignment="1" applyProtection="1">
      <alignment horizontal="right"/>
    </xf>
    <xf numFmtId="6" fontId="18" fillId="0" borderId="21" xfId="0" applyNumberFormat="1" applyFont="1" applyBorder="1" applyAlignment="1">
      <alignment horizontal="left" vertical="center"/>
    </xf>
    <xf numFmtId="6" fontId="40" fillId="0" borderId="21" xfId="0" applyNumberFormat="1" applyFont="1" applyBorder="1" applyAlignment="1">
      <alignment vertical="center"/>
    </xf>
    <xf numFmtId="5" fontId="18" fillId="0" borderId="21" xfId="0" applyNumberFormat="1" applyFont="1" applyBorder="1" applyAlignment="1">
      <alignment vertical="center"/>
    </xf>
    <xf numFmtId="6" fontId="18" fillId="0" borderId="21" xfId="0" applyNumberFormat="1" applyFont="1" applyBorder="1" applyAlignment="1">
      <alignment vertical="center"/>
    </xf>
    <xf numFmtId="6" fontId="9" fillId="9" borderId="0" xfId="0" applyNumberFormat="1" applyFont="1" applyFill="1"/>
    <xf numFmtId="6" fontId="23" fillId="0" borderId="13" xfId="0" applyNumberFormat="1" applyFont="1" applyBorder="1"/>
    <xf numFmtId="6" fontId="0" fillId="6" borderId="14" xfId="2" applyNumberFormat="1" applyFont="1" applyFill="1" applyBorder="1" applyProtection="1"/>
    <xf numFmtId="6" fontId="0" fillId="6" borderId="8" xfId="2" applyNumberFormat="1" applyFont="1" applyFill="1" applyBorder="1" applyProtection="1"/>
    <xf numFmtId="6" fontId="0" fillId="6" borderId="16" xfId="2" applyNumberFormat="1" applyFont="1" applyFill="1" applyBorder="1" applyProtection="1"/>
    <xf numFmtId="0" fontId="53" fillId="0" borderId="8" xfId="0" applyFont="1" applyBorder="1" applyAlignment="1">
      <alignment horizontal="left"/>
    </xf>
    <xf numFmtId="0" fontId="53" fillId="0" borderId="8" xfId="0" applyFont="1" applyBorder="1" applyAlignment="1">
      <alignment horizontal="right"/>
    </xf>
    <xf numFmtId="0" fontId="53" fillId="0" borderId="8" xfId="0" applyFont="1" applyBorder="1"/>
    <xf numFmtId="0" fontId="54" fillId="0" borderId="8" xfId="0" applyFont="1" applyBorder="1"/>
    <xf numFmtId="1" fontId="9" fillId="0" borderId="12" xfId="2" applyNumberFormat="1" applyFont="1" applyFill="1" applyBorder="1" applyProtection="1"/>
    <xf numFmtId="1" fontId="9" fillId="0" borderId="17" xfId="2" applyNumberFormat="1" applyFont="1" applyFill="1" applyBorder="1" applyProtection="1"/>
    <xf numFmtId="6" fontId="23" fillId="0" borderId="0" xfId="1" applyNumberFormat="1" applyFont="1" applyFill="1" applyProtection="1"/>
    <xf numFmtId="1" fontId="0" fillId="0" borderId="0" xfId="2" applyNumberFormat="1" applyFont="1" applyBorder="1" applyProtection="1"/>
    <xf numFmtId="6" fontId="0" fillId="0" borderId="34" xfId="1" applyNumberFormat="1" applyFont="1" applyBorder="1" applyProtection="1"/>
    <xf numFmtId="1" fontId="1" fillId="0" borderId="35" xfId="2" applyNumberFormat="1" applyFont="1" applyBorder="1" applyProtection="1"/>
    <xf numFmtId="1" fontId="1" fillId="4" borderId="36" xfId="2" applyNumberFormat="1" applyFont="1" applyFill="1" applyBorder="1" applyProtection="1"/>
    <xf numFmtId="6" fontId="1" fillId="0" borderId="37" xfId="1" applyNumberFormat="1" applyFont="1" applyBorder="1" applyProtection="1"/>
    <xf numFmtId="9" fontId="0" fillId="2" borderId="36" xfId="3" applyFont="1" applyFill="1" applyBorder="1" applyProtection="1"/>
    <xf numFmtId="6" fontId="0" fillId="0" borderId="37" xfId="0" applyNumberFormat="1" applyBorder="1" applyAlignment="1">
      <alignment horizontal="left"/>
    </xf>
    <xf numFmtId="9" fontId="0" fillId="2" borderId="38" xfId="3" applyFont="1" applyFill="1" applyBorder="1" applyProtection="1"/>
    <xf numFmtId="17" fontId="14" fillId="5" borderId="38" xfId="0" applyNumberFormat="1" applyFont="1" applyFill="1" applyBorder="1"/>
    <xf numFmtId="6" fontId="0" fillId="0" borderId="35" xfId="0" applyNumberFormat="1" applyBorder="1" applyAlignment="1">
      <alignment horizontal="left"/>
    </xf>
    <xf numFmtId="9" fontId="14" fillId="0" borderId="0" xfId="0" applyNumberFormat="1" applyFont="1"/>
    <xf numFmtId="0" fontId="0" fillId="0" borderId="8" xfId="0" applyBorder="1"/>
    <xf numFmtId="6" fontId="20" fillId="0" borderId="8" xfId="0" applyNumberFormat="1" applyFont="1" applyBorder="1" applyAlignment="1">
      <alignment horizontal="right"/>
    </xf>
    <xf numFmtId="44" fontId="0" fillId="0" borderId="0" xfId="88" applyFont="1" applyFill="1" applyProtection="1"/>
    <xf numFmtId="44" fontId="9" fillId="0" borderId="0" xfId="88" applyFont="1" applyFill="1" applyProtection="1"/>
    <xf numFmtId="0" fontId="23" fillId="0" borderId="0" xfId="0" applyFont="1" applyAlignment="1">
      <alignment horizontal="left"/>
    </xf>
    <xf numFmtId="0" fontId="0" fillId="0" borderId="19" xfId="0" applyBorder="1" applyAlignment="1">
      <alignment horizontal="left"/>
    </xf>
    <xf numFmtId="44" fontId="0" fillId="0" borderId="19" xfId="88" applyFont="1" applyFill="1" applyBorder="1" applyProtection="1"/>
    <xf numFmtId="0" fontId="0" fillId="0" borderId="0" xfId="0" applyAlignment="1">
      <alignment horizontal="left"/>
    </xf>
    <xf numFmtId="44" fontId="1" fillId="4" borderId="0" xfId="88" applyFont="1" applyFill="1" applyProtection="1"/>
    <xf numFmtId="44" fontId="1" fillId="4" borderId="19" xfId="88" applyFont="1" applyFill="1" applyBorder="1" applyProtection="1"/>
    <xf numFmtId="44" fontId="0" fillId="0" borderId="0" xfId="0" applyNumberFormat="1"/>
    <xf numFmtId="0" fontId="9" fillId="0" borderId="0" xfId="0" applyFont="1" applyAlignment="1">
      <alignment vertical="center"/>
    </xf>
    <xf numFmtId="44" fontId="9" fillId="0" borderId="21" xfId="0" applyNumberFormat="1" applyFont="1" applyBorder="1" applyAlignment="1">
      <alignment vertical="center"/>
    </xf>
    <xf numFmtId="17" fontId="9" fillId="0" borderId="0" xfId="0" applyNumberFormat="1" applyFont="1" applyAlignment="1">
      <alignment vertical="center"/>
    </xf>
    <xf numFmtId="0" fontId="9" fillId="0" borderId="0" xfId="0" applyFont="1" applyAlignment="1">
      <alignment horizontal="left" vertical="center"/>
    </xf>
    <xf numFmtId="44" fontId="9" fillId="0" borderId="0" xfId="0" applyNumberFormat="1" applyFont="1" applyAlignment="1">
      <alignment vertical="center"/>
    </xf>
    <xf numFmtId="9" fontId="0" fillId="0" borderId="0" xfId="87" applyFont="1" applyFill="1" applyProtection="1"/>
    <xf numFmtId="6" fontId="20" fillId="0" borderId="0" xfId="0" applyNumberFormat="1" applyFont="1" applyAlignment="1">
      <alignment horizontal="right"/>
    </xf>
    <xf numFmtId="6" fontId="9" fillId="0" borderId="8" xfId="0" applyNumberFormat="1" applyFont="1" applyBorder="1" applyAlignment="1">
      <alignment horizontal="right"/>
    </xf>
    <xf numFmtId="44" fontId="9" fillId="4" borderId="0" xfId="88" applyFont="1" applyFill="1" applyProtection="1"/>
    <xf numFmtId="44" fontId="1" fillId="0" borderId="0" xfId="88" applyFont="1" applyFill="1" applyProtection="1"/>
    <xf numFmtId="0" fontId="0" fillId="0" borderId="25" xfId="0" applyBorder="1" applyAlignment="1">
      <alignment horizontal="left"/>
    </xf>
    <xf numFmtId="44" fontId="0" fillId="0" borderId="25" xfId="0" applyNumberFormat="1" applyBorder="1"/>
    <xf numFmtId="44" fontId="9" fillId="0" borderId="0" xfId="0" applyNumberFormat="1" applyFont="1"/>
    <xf numFmtId="173" fontId="0" fillId="0" borderId="0" xfId="88" applyNumberFormat="1" applyFont="1" applyFill="1" applyProtection="1"/>
    <xf numFmtId="173" fontId="47" fillId="0" borderId="8" xfId="88" applyNumberFormat="1" applyFont="1" applyFill="1" applyBorder="1" applyProtection="1"/>
    <xf numFmtId="173" fontId="9" fillId="0" borderId="8" xfId="88" applyNumberFormat="1" applyFont="1" applyFill="1" applyBorder="1" applyAlignment="1" applyProtection="1">
      <alignment horizontal="right"/>
    </xf>
    <xf numFmtId="173" fontId="9" fillId="0" borderId="0" xfId="88" applyNumberFormat="1" applyFont="1" applyFill="1" applyAlignment="1" applyProtection="1">
      <alignment horizontal="right"/>
    </xf>
    <xf numFmtId="173" fontId="9" fillId="0" borderId="0" xfId="88" applyNumberFormat="1" applyFont="1" applyFill="1" applyProtection="1"/>
    <xf numFmtId="173" fontId="9" fillId="0" borderId="0" xfId="88" applyNumberFormat="1" applyFont="1" applyFill="1" applyBorder="1" applyProtection="1"/>
    <xf numFmtId="173" fontId="0" fillId="0" borderId="0" xfId="88" applyNumberFormat="1" applyFont="1" applyProtection="1"/>
    <xf numFmtId="0" fontId="20" fillId="0" borderId="0" xfId="88" applyNumberFormat="1" applyFont="1" applyProtection="1"/>
    <xf numFmtId="173" fontId="9" fillId="0" borderId="0" xfId="88" applyNumberFormat="1" applyFont="1" applyProtection="1"/>
    <xf numFmtId="173" fontId="9" fillId="0" borderId="0" xfId="88" applyNumberFormat="1" applyFont="1" applyBorder="1" applyProtection="1"/>
    <xf numFmtId="173" fontId="0" fillId="0" borderId="0" xfId="88" applyNumberFormat="1" applyFont="1" applyBorder="1" applyProtection="1"/>
    <xf numFmtId="173" fontId="1" fillId="0" borderId="0" xfId="88" applyNumberFormat="1" applyFont="1" applyFill="1" applyAlignment="1" applyProtection="1">
      <alignment horizontal="right"/>
    </xf>
    <xf numFmtId="0" fontId="0" fillId="0" borderId="0" xfId="88" applyNumberFormat="1" applyFont="1" applyProtection="1"/>
    <xf numFmtId="0" fontId="14" fillId="4" borderId="0" xfId="88" applyNumberFormat="1" applyFont="1" applyFill="1" applyProtection="1"/>
    <xf numFmtId="173" fontId="9" fillId="0" borderId="25" xfId="88" applyNumberFormat="1" applyFont="1" applyBorder="1" applyProtection="1"/>
    <xf numFmtId="169" fontId="9" fillId="0" borderId="25" xfId="88" applyNumberFormat="1" applyFont="1" applyFill="1" applyBorder="1" applyProtection="1"/>
    <xf numFmtId="169" fontId="9" fillId="0" borderId="0" xfId="88" applyNumberFormat="1" applyFont="1" applyProtection="1"/>
    <xf numFmtId="169" fontId="0" fillId="0" borderId="0" xfId="88" applyNumberFormat="1" applyFont="1" applyFill="1" applyBorder="1" applyProtection="1"/>
    <xf numFmtId="169" fontId="0" fillId="0" borderId="0" xfId="88" applyNumberFormat="1" applyFont="1" applyProtection="1"/>
    <xf numFmtId="9" fontId="0" fillId="0" borderId="0" xfId="87" applyFont="1" applyBorder="1" applyProtection="1"/>
    <xf numFmtId="169" fontId="9" fillId="0" borderId="25" xfId="88" applyNumberFormat="1" applyFont="1" applyBorder="1" applyProtection="1"/>
    <xf numFmtId="169" fontId="0" fillId="0" borderId="0" xfId="88" applyNumberFormat="1" applyFont="1" applyBorder="1" applyProtection="1"/>
    <xf numFmtId="173" fontId="9" fillId="0" borderId="0" xfId="88" applyNumberFormat="1" applyFont="1" applyAlignment="1" applyProtection="1">
      <alignment vertical="center"/>
    </xf>
    <xf numFmtId="173" fontId="9" fillId="0" borderId="25" xfId="88" applyNumberFormat="1" applyFont="1" applyBorder="1" applyAlignment="1" applyProtection="1">
      <alignment vertical="center"/>
    </xf>
    <xf numFmtId="169" fontId="9" fillId="0" borderId="25" xfId="88" applyNumberFormat="1" applyFont="1" applyBorder="1" applyAlignment="1" applyProtection="1">
      <alignment vertical="center"/>
    </xf>
    <xf numFmtId="169" fontId="9" fillId="0" borderId="0" xfId="88" applyNumberFormat="1" applyFont="1" applyBorder="1" applyAlignment="1" applyProtection="1">
      <alignment vertical="center"/>
    </xf>
    <xf numFmtId="169" fontId="9" fillId="0" borderId="0" xfId="88" applyNumberFormat="1" applyFont="1" applyAlignment="1" applyProtection="1">
      <alignment vertical="center"/>
    </xf>
    <xf numFmtId="173" fontId="9" fillId="0" borderId="28" xfId="88" applyNumberFormat="1" applyFont="1" applyBorder="1" applyAlignment="1" applyProtection="1">
      <alignment vertical="center"/>
    </xf>
    <xf numFmtId="169" fontId="9" fillId="0" borderId="28" xfId="88" applyNumberFormat="1" applyFont="1" applyBorder="1" applyAlignment="1" applyProtection="1">
      <alignment vertical="center"/>
    </xf>
    <xf numFmtId="170" fontId="0" fillId="4" borderId="0" xfId="89" applyNumberFormat="1" applyFont="1" applyFill="1" applyProtection="1"/>
    <xf numFmtId="170" fontId="0" fillId="0" borderId="0" xfId="89" applyNumberFormat="1" applyFont="1" applyFill="1" applyProtection="1"/>
    <xf numFmtId="172" fontId="0" fillId="0" borderId="0" xfId="0" applyNumberFormat="1"/>
    <xf numFmtId="0" fontId="9" fillId="0" borderId="25" xfId="0" applyFont="1" applyBorder="1"/>
    <xf numFmtId="170" fontId="9" fillId="0" borderId="25" xfId="89" applyNumberFormat="1" applyFont="1" applyFill="1" applyBorder="1" applyProtection="1"/>
    <xf numFmtId="172" fontId="9" fillId="0" borderId="0" xfId="0" applyNumberFormat="1" applyFont="1"/>
    <xf numFmtId="173" fontId="9" fillId="0" borderId="0" xfId="88" applyNumberFormat="1" applyFont="1" applyBorder="1" applyAlignment="1" applyProtection="1">
      <alignment vertical="center"/>
    </xf>
    <xf numFmtId="0" fontId="14" fillId="0" borderId="0" xfId="0" quotePrefix="1" applyFont="1"/>
    <xf numFmtId="6" fontId="9" fillId="0" borderId="35" xfId="0" applyNumberFormat="1" applyFont="1" applyBorder="1"/>
    <xf numFmtId="6" fontId="9" fillId="0" borderId="40" xfId="0" applyNumberFormat="1" applyFont="1" applyBorder="1"/>
    <xf numFmtId="1" fontId="0" fillId="0" borderId="39" xfId="2" applyNumberFormat="1" applyFont="1" applyBorder="1" applyProtection="1"/>
    <xf numFmtId="6" fontId="0" fillId="0" borderId="36" xfId="0" applyNumberFormat="1" applyBorder="1"/>
    <xf numFmtId="6" fontId="0" fillId="0" borderId="41" xfId="0" applyNumberFormat="1" applyBorder="1" applyAlignment="1">
      <alignment horizontal="left"/>
    </xf>
    <xf numFmtId="169" fontId="0" fillId="4" borderId="42" xfId="0" applyNumberFormat="1" applyFill="1" applyBorder="1"/>
    <xf numFmtId="169" fontId="0" fillId="0" borderId="42" xfId="0" applyNumberFormat="1" applyBorder="1"/>
    <xf numFmtId="6" fontId="0" fillId="0" borderId="43" xfId="0" applyNumberFormat="1" applyBorder="1"/>
    <xf numFmtId="6" fontId="0" fillId="0" borderId="43" xfId="1" applyNumberFormat="1" applyFont="1" applyBorder="1" applyProtection="1"/>
    <xf numFmtId="169" fontId="0" fillId="4" borderId="38" xfId="0" applyNumberFormat="1" applyFill="1" applyBorder="1"/>
    <xf numFmtId="5" fontId="48" fillId="0" borderId="0" xfId="3" applyNumberFormat="1" applyFont="1" applyProtection="1"/>
    <xf numFmtId="0" fontId="0" fillId="4" borderId="0" xfId="0" applyFill="1"/>
    <xf numFmtId="0" fontId="0" fillId="0" borderId="34" xfId="0" applyBorder="1" applyAlignment="1">
      <alignment vertical="center"/>
    </xf>
    <xf numFmtId="6" fontId="0" fillId="0" borderId="34" xfId="0" applyNumberFormat="1" applyBorder="1"/>
    <xf numFmtId="17" fontId="9" fillId="0" borderId="33" xfId="0" applyNumberFormat="1" applyFont="1" applyBorder="1"/>
    <xf numFmtId="173" fontId="9" fillId="0" borderId="34" xfId="88" applyNumberFormat="1" applyFont="1" applyFill="1" applyBorder="1" applyProtection="1"/>
    <xf numFmtId="173" fontId="9" fillId="0" borderId="34" xfId="88" applyNumberFormat="1" applyFont="1" applyBorder="1" applyProtection="1"/>
    <xf numFmtId="0" fontId="14" fillId="4" borderId="34" xfId="88" applyNumberFormat="1" applyFont="1" applyFill="1" applyBorder="1" applyProtection="1"/>
    <xf numFmtId="169" fontId="9" fillId="0" borderId="44" xfId="88" applyNumberFormat="1" applyFont="1" applyFill="1" applyBorder="1" applyProtection="1"/>
    <xf numFmtId="169" fontId="0" fillId="0" borderId="34" xfId="88" applyNumberFormat="1" applyFont="1" applyFill="1" applyBorder="1" applyProtection="1"/>
    <xf numFmtId="169" fontId="9" fillId="0" borderId="44" xfId="88" applyNumberFormat="1" applyFont="1" applyBorder="1" applyProtection="1"/>
    <xf numFmtId="169" fontId="0" fillId="0" borderId="34" xfId="88" applyNumberFormat="1" applyFont="1" applyBorder="1" applyProtection="1"/>
    <xf numFmtId="169" fontId="9" fillId="0" borderId="44" xfId="88" applyNumberFormat="1" applyFont="1" applyBorder="1" applyAlignment="1" applyProtection="1">
      <alignment vertical="center"/>
    </xf>
    <xf numFmtId="169" fontId="9" fillId="0" borderId="45" xfId="88" applyNumberFormat="1" applyFont="1" applyBorder="1" applyAlignment="1" applyProtection="1">
      <alignment vertical="center"/>
    </xf>
    <xf numFmtId="9" fontId="0" fillId="0" borderId="34" xfId="87" applyFont="1" applyBorder="1" applyProtection="1"/>
    <xf numFmtId="170" fontId="0" fillId="0" borderId="34" xfId="89" applyNumberFormat="1" applyFont="1" applyFill="1" applyBorder="1" applyProtection="1"/>
    <xf numFmtId="170" fontId="0" fillId="4" borderId="34" xfId="89" applyNumberFormat="1" applyFont="1" applyFill="1" applyBorder="1" applyProtection="1"/>
    <xf numFmtId="170" fontId="9" fillId="0" borderId="44" xfId="89" applyNumberFormat="1" applyFont="1" applyFill="1" applyBorder="1" applyProtection="1"/>
    <xf numFmtId="169" fontId="9" fillId="0" borderId="34" xfId="88" applyNumberFormat="1" applyFont="1" applyBorder="1" applyAlignment="1" applyProtection="1">
      <alignment vertical="center"/>
    </xf>
    <xf numFmtId="172" fontId="0" fillId="0" borderId="34" xfId="0" applyNumberFormat="1" applyBorder="1"/>
    <xf numFmtId="0" fontId="0" fillId="0" borderId="34" xfId="0" applyBorder="1"/>
    <xf numFmtId="172" fontId="0" fillId="4" borderId="0" xfId="88" applyNumberFormat="1" applyFont="1" applyFill="1" applyBorder="1" applyProtection="1">
      <protection locked="0"/>
    </xf>
    <xf numFmtId="6" fontId="0" fillId="0" borderId="33" xfId="0" applyNumberFormat="1" applyBorder="1"/>
    <xf numFmtId="1" fontId="0" fillId="0" borderId="34" xfId="2" applyNumberFormat="1" applyFont="1" applyFill="1" applyBorder="1" applyProtection="1"/>
    <xf numFmtId="6" fontId="0" fillId="0" borderId="34" xfId="1" applyNumberFormat="1" applyFont="1" applyFill="1" applyBorder="1" applyProtection="1"/>
    <xf numFmtId="166" fontId="0" fillId="0" borderId="34" xfId="3" applyNumberFormat="1" applyFont="1" applyFill="1" applyBorder="1" applyProtection="1"/>
    <xf numFmtId="1" fontId="33" fillId="6" borderId="34" xfId="1" applyNumberFormat="1" applyFont="1" applyFill="1" applyBorder="1" applyProtection="1"/>
    <xf numFmtId="1" fontId="30" fillId="6" borderId="34" xfId="1" applyNumberFormat="1" applyFont="1" applyFill="1" applyBorder="1" applyProtection="1"/>
    <xf numFmtId="1" fontId="30" fillId="0" borderId="34" xfId="1" applyNumberFormat="1" applyFont="1" applyBorder="1" applyProtection="1"/>
    <xf numFmtId="5" fontId="9" fillId="0" borderId="34" xfId="1" applyNumberFormat="1" applyFont="1" applyFill="1" applyBorder="1" applyProtection="1"/>
    <xf numFmtId="5" fontId="0" fillId="0" borderId="46" xfId="1" applyNumberFormat="1" applyFont="1" applyBorder="1" applyProtection="1"/>
    <xf numFmtId="9" fontId="48" fillId="0" borderId="34" xfId="3" applyFont="1" applyBorder="1" applyProtection="1"/>
    <xf numFmtId="5" fontId="0" fillId="0" borderId="34" xfId="1" applyNumberFormat="1" applyFont="1" applyFill="1" applyBorder="1" applyProtection="1"/>
    <xf numFmtId="5" fontId="0" fillId="0" borderId="34" xfId="1" applyNumberFormat="1" applyFont="1" applyBorder="1" applyProtection="1"/>
    <xf numFmtId="5" fontId="1" fillId="0" borderId="34" xfId="1" applyNumberFormat="1" applyFont="1" applyBorder="1" applyProtection="1"/>
    <xf numFmtId="5" fontId="0" fillId="0" borderId="46" xfId="1" applyNumberFormat="1" applyFont="1" applyFill="1" applyBorder="1" applyProtection="1"/>
    <xf numFmtId="5" fontId="0" fillId="6" borderId="46" xfId="1" applyNumberFormat="1" applyFont="1" applyFill="1" applyBorder="1" applyProtection="1"/>
    <xf numFmtId="5" fontId="9" fillId="0" borderId="34" xfId="1" applyNumberFormat="1" applyFont="1" applyBorder="1" applyProtection="1"/>
    <xf numFmtId="5" fontId="4" fillId="0" borderId="46" xfId="1" applyNumberFormat="1" applyFont="1" applyBorder="1" applyProtection="1"/>
    <xf numFmtId="5" fontId="9" fillId="0" borderId="47" xfId="1" applyNumberFormat="1" applyFont="1" applyFill="1" applyBorder="1" applyAlignment="1" applyProtection="1">
      <alignment vertical="center"/>
    </xf>
    <xf numFmtId="5" fontId="9" fillId="0" borderId="48" xfId="1" applyNumberFormat="1" applyFont="1" applyBorder="1" applyProtection="1"/>
    <xf numFmtId="5" fontId="1" fillId="0" borderId="33" xfId="1" applyNumberFormat="1" applyFont="1" applyFill="1" applyBorder="1" applyProtection="1"/>
    <xf numFmtId="6" fontId="9" fillId="0" borderId="34" xfId="1" applyNumberFormat="1" applyFont="1" applyBorder="1" applyProtection="1"/>
    <xf numFmtId="6" fontId="9" fillId="9" borderId="34" xfId="1" applyNumberFormat="1" applyFont="1" applyFill="1" applyBorder="1" applyProtection="1"/>
    <xf numFmtId="17" fontId="9" fillId="0" borderId="34" xfId="0" applyNumberFormat="1" applyFont="1" applyBorder="1"/>
    <xf numFmtId="6" fontId="0" fillId="0" borderId="33" xfId="1" applyNumberFormat="1" applyFont="1" applyFill="1" applyBorder="1" applyProtection="1"/>
    <xf numFmtId="37" fontId="0" fillId="0" borderId="34" xfId="1" applyNumberFormat="1" applyFont="1" applyFill="1" applyBorder="1" applyProtection="1"/>
    <xf numFmtId="37" fontId="0" fillId="0" borderId="46" xfId="1" applyNumberFormat="1" applyFont="1" applyFill="1" applyBorder="1" applyProtection="1"/>
    <xf numFmtId="37" fontId="1" fillId="0" borderId="34" xfId="1" applyNumberFormat="1" applyFont="1" applyFill="1" applyBorder="1" applyProtection="1"/>
    <xf numFmtId="37" fontId="9" fillId="0" borderId="34" xfId="1" applyNumberFormat="1" applyFont="1" applyFill="1" applyBorder="1" applyProtection="1"/>
    <xf numFmtId="37" fontId="9" fillId="0" borderId="34" xfId="0" applyNumberFormat="1" applyFont="1" applyBorder="1"/>
    <xf numFmtId="37" fontId="9" fillId="0" borderId="47" xfId="0" applyNumberFormat="1" applyFont="1" applyBorder="1" applyAlignment="1">
      <alignment horizontal="right" vertical="center"/>
    </xf>
    <xf numFmtId="37" fontId="9" fillId="0" borderId="33" xfId="1" applyNumberFormat="1" applyFont="1" applyFill="1" applyBorder="1" applyProtection="1"/>
    <xf numFmtId="37" fontId="1" fillId="0" borderId="46" xfId="1" applyNumberFormat="1" applyFont="1" applyFill="1" applyBorder="1" applyProtection="1"/>
    <xf numFmtId="37" fontId="1" fillId="0" borderId="34" xfId="1" applyNumberFormat="1" applyFont="1" applyBorder="1" applyProtection="1"/>
    <xf numFmtId="37" fontId="0" fillId="6" borderId="34" xfId="1" applyNumberFormat="1" applyFont="1" applyFill="1" applyBorder="1" applyProtection="1"/>
    <xf numFmtId="37" fontId="0" fillId="0" borderId="34" xfId="1" applyNumberFormat="1" applyFont="1" applyBorder="1" applyProtection="1"/>
    <xf numFmtId="37" fontId="9" fillId="0" borderId="49" xfId="1" applyNumberFormat="1" applyFont="1" applyBorder="1" applyAlignment="1" applyProtection="1">
      <alignment horizontal="right" vertical="center"/>
    </xf>
    <xf numFmtId="1" fontId="0" fillId="0" borderId="34" xfId="2" applyNumberFormat="1" applyFont="1" applyBorder="1" applyProtection="1"/>
    <xf numFmtId="166" fontId="0" fillId="0" borderId="34" xfId="3" applyNumberFormat="1" applyFont="1" applyBorder="1" applyProtection="1"/>
    <xf numFmtId="37" fontId="9" fillId="0" borderId="33" xfId="1" applyNumberFormat="1" applyFont="1" applyBorder="1" applyProtection="1"/>
    <xf numFmtId="37" fontId="9" fillId="0" borderId="34" xfId="1" applyNumberFormat="1" applyFont="1" applyBorder="1" applyProtection="1"/>
    <xf numFmtId="37" fontId="1" fillId="0" borderId="46" xfId="1" applyNumberFormat="1" applyFont="1" applyBorder="1" applyProtection="1"/>
    <xf numFmtId="5" fontId="0" fillId="4" borderId="0" xfId="88" applyNumberFormat="1" applyFont="1" applyFill="1" applyProtection="1">
      <protection locked="0"/>
    </xf>
    <xf numFmtId="5" fontId="0" fillId="4" borderId="34" xfId="88" applyNumberFormat="1" applyFont="1" applyFill="1" applyBorder="1" applyProtection="1">
      <protection locked="0"/>
    </xf>
    <xf numFmtId="6" fontId="14" fillId="4" borderId="50" xfId="0" applyNumberFormat="1" applyFont="1" applyFill="1" applyBorder="1" applyAlignment="1">
      <alignment horizontal="left"/>
    </xf>
    <xf numFmtId="6" fontId="0" fillId="4" borderId="50" xfId="1" applyNumberFormat="1" applyFont="1" applyFill="1" applyBorder="1" applyProtection="1"/>
    <xf numFmtId="5" fontId="0" fillId="4" borderId="50" xfId="88" applyNumberFormat="1" applyFont="1" applyFill="1" applyBorder="1" applyProtection="1">
      <protection locked="0"/>
    </xf>
    <xf numFmtId="5" fontId="0" fillId="4" borderId="51" xfId="88" applyNumberFormat="1" applyFont="1" applyFill="1" applyBorder="1" applyProtection="1">
      <protection locked="0"/>
    </xf>
    <xf numFmtId="1" fontId="9" fillId="0" borderId="35" xfId="2" applyNumberFormat="1" applyFont="1" applyBorder="1" applyAlignment="1" applyProtection="1">
      <alignment horizontal="left" vertical="center"/>
    </xf>
    <xf numFmtId="1" fontId="9" fillId="0" borderId="52" xfId="2" applyNumberFormat="1" applyFont="1" applyFill="1" applyBorder="1" applyProtection="1"/>
    <xf numFmtId="1" fontId="9" fillId="0" borderId="52" xfId="2" applyNumberFormat="1" applyFont="1" applyBorder="1" applyProtection="1"/>
    <xf numFmtId="1" fontId="9" fillId="0" borderId="53" xfId="2" applyNumberFormat="1" applyFont="1" applyBorder="1" applyProtection="1"/>
    <xf numFmtId="0" fontId="0" fillId="0" borderId="41" xfId="0" applyBorder="1" applyAlignment="1">
      <alignment horizontal="left" vertical="center"/>
    </xf>
    <xf numFmtId="172" fontId="0" fillId="4" borderId="42" xfId="88" applyNumberFormat="1" applyFont="1" applyFill="1" applyBorder="1" applyProtection="1">
      <protection locked="0"/>
    </xf>
    <xf numFmtId="0" fontId="0" fillId="0" borderId="41" xfId="3" applyNumberFormat="1" applyFont="1" applyBorder="1" applyAlignment="1" applyProtection="1">
      <alignment horizontal="left" vertical="center"/>
    </xf>
    <xf numFmtId="6" fontId="0" fillId="0" borderId="41" xfId="1" applyNumberFormat="1" applyFont="1" applyBorder="1" applyProtection="1"/>
    <xf numFmtId="0" fontId="0" fillId="4" borderId="41" xfId="3" applyNumberFormat="1" applyFont="1" applyFill="1" applyBorder="1" applyAlignment="1" applyProtection="1">
      <alignment horizontal="left" vertical="center"/>
    </xf>
    <xf numFmtId="6" fontId="0" fillId="4" borderId="42" xfId="1" applyNumberFormat="1" applyFont="1" applyFill="1" applyBorder="1" applyProtection="1"/>
    <xf numFmtId="0" fontId="0" fillId="4" borderId="37" xfId="3" applyNumberFormat="1" applyFont="1" applyFill="1" applyBorder="1" applyAlignment="1" applyProtection="1">
      <alignment horizontal="left" vertical="center"/>
    </xf>
    <xf numFmtId="6" fontId="0" fillId="4" borderId="43" xfId="1" applyNumberFormat="1" applyFont="1" applyFill="1" applyBorder="1" applyProtection="1"/>
    <xf numFmtId="6" fontId="0" fillId="4" borderId="38" xfId="1" applyNumberFormat="1" applyFont="1" applyFill="1" applyBorder="1" applyProtection="1"/>
    <xf numFmtId="6" fontId="9" fillId="0" borderId="34" xfId="0" applyNumberFormat="1" applyFont="1" applyBorder="1"/>
    <xf numFmtId="1" fontId="33" fillId="0" borderId="34" xfId="1" applyNumberFormat="1" applyFont="1" applyFill="1" applyBorder="1" applyProtection="1"/>
    <xf numFmtId="5" fontId="9" fillId="0" borderId="46" xfId="1" applyNumberFormat="1" applyFont="1" applyFill="1" applyBorder="1" applyProtection="1"/>
    <xf numFmtId="5" fontId="0" fillId="0" borderId="34" xfId="0" applyNumberFormat="1" applyBorder="1"/>
    <xf numFmtId="5" fontId="3" fillId="0" borderId="34" xfId="1" applyNumberFormat="1" applyFont="1" applyFill="1" applyBorder="1" applyProtection="1"/>
    <xf numFmtId="5" fontId="0" fillId="0" borderId="46" xfId="0" applyNumberFormat="1" applyBorder="1"/>
    <xf numFmtId="5" fontId="0" fillId="0" borderId="47" xfId="1" applyNumberFormat="1" applyFont="1" applyFill="1" applyBorder="1" applyProtection="1"/>
    <xf numFmtId="5" fontId="0" fillId="0" borderId="44" xfId="1" applyNumberFormat="1" applyFont="1" applyFill="1" applyBorder="1" applyProtection="1"/>
    <xf numFmtId="5" fontId="9" fillId="0" borderId="47" xfId="1" applyNumberFormat="1" applyFont="1" applyFill="1" applyBorder="1" applyProtection="1"/>
    <xf numFmtId="5" fontId="2" fillId="0" borderId="34" xfId="1" applyNumberFormat="1" applyFont="1" applyFill="1" applyBorder="1" applyProtection="1"/>
    <xf numFmtId="171" fontId="43" fillId="0" borderId="34" xfId="1" applyNumberFormat="1" applyFont="1" applyFill="1" applyBorder="1" applyProtection="1"/>
    <xf numFmtId="171" fontId="43" fillId="9" borderId="34" xfId="1" applyNumberFormat="1" applyFont="1" applyFill="1" applyBorder="1" applyProtection="1"/>
    <xf numFmtId="5" fontId="43" fillId="0" borderId="34" xfId="0" applyNumberFormat="1" applyFont="1" applyBorder="1"/>
    <xf numFmtId="17" fontId="18" fillId="0" borderId="33" xfId="0" applyNumberFormat="1" applyFont="1" applyBorder="1"/>
    <xf numFmtId="6" fontId="9" fillId="0" borderId="33" xfId="1" applyNumberFormat="1" applyFont="1" applyFill="1" applyBorder="1" applyProtection="1"/>
    <xf numFmtId="5" fontId="0" fillId="4" borderId="34" xfId="0" applyNumberFormat="1" applyFill="1" applyBorder="1"/>
    <xf numFmtId="5" fontId="0" fillId="0" borderId="44" xfId="1" applyNumberFormat="1" applyFont="1" applyBorder="1" applyProtection="1"/>
    <xf numFmtId="5" fontId="2" fillId="0" borderId="46" xfId="1" applyNumberFormat="1" applyFont="1" applyBorder="1" applyProtection="1"/>
    <xf numFmtId="5" fontId="9" fillId="0" borderId="47" xfId="1" applyNumberFormat="1" applyFont="1" applyBorder="1" applyAlignment="1" applyProtection="1">
      <alignment vertical="center"/>
    </xf>
    <xf numFmtId="5" fontId="2" fillId="0" borderId="34" xfId="1" applyNumberFormat="1" applyFont="1" applyBorder="1" applyProtection="1"/>
    <xf numFmtId="5" fontId="9" fillId="0" borderId="33" xfId="1" applyNumberFormat="1" applyFont="1" applyFill="1" applyBorder="1" applyProtection="1"/>
    <xf numFmtId="5" fontId="2" fillId="0" borderId="44" xfId="1" applyNumberFormat="1" applyFont="1" applyBorder="1" applyProtection="1"/>
    <xf numFmtId="5" fontId="2" fillId="0" borderId="34" xfId="1" applyNumberFormat="1" applyFont="1" applyBorder="1" applyAlignment="1" applyProtection="1">
      <alignment vertical="top"/>
    </xf>
    <xf numFmtId="5" fontId="9" fillId="0" borderId="33" xfId="1" applyNumberFormat="1" applyFont="1" applyBorder="1" applyProtection="1"/>
    <xf numFmtId="5" fontId="0" fillId="6" borderId="34" xfId="1" applyNumberFormat="1" applyFont="1" applyFill="1" applyBorder="1" applyProtection="1"/>
    <xf numFmtId="5" fontId="9" fillId="6" borderId="47" xfId="1" applyNumberFormat="1" applyFont="1" applyFill="1" applyBorder="1" applyAlignment="1" applyProtection="1">
      <alignment vertical="center"/>
    </xf>
    <xf numFmtId="5" fontId="9" fillId="0" borderId="47" xfId="0" applyNumberFormat="1" applyFont="1" applyBorder="1" applyAlignment="1">
      <alignment vertical="center"/>
    </xf>
    <xf numFmtId="5" fontId="9" fillId="0" borderId="34" xfId="0" applyNumberFormat="1" applyFont="1" applyBorder="1"/>
    <xf numFmtId="5" fontId="0" fillId="0" borderId="33" xfId="1" applyNumberFormat="1" applyFont="1" applyBorder="1" applyProtection="1"/>
    <xf numFmtId="170" fontId="0" fillId="4" borderId="34" xfId="2" applyNumberFormat="1" applyFont="1" applyFill="1" applyBorder="1" applyProtection="1"/>
    <xf numFmtId="170" fontId="0" fillId="0" borderId="34" xfId="1" applyNumberFormat="1" applyFont="1" applyBorder="1" applyProtection="1"/>
    <xf numFmtId="5" fontId="0" fillId="4" borderId="34" xfId="1" applyNumberFormat="1" applyFont="1" applyFill="1" applyBorder="1" applyProtection="1"/>
    <xf numFmtId="5" fontId="0" fillId="6" borderId="46" xfId="0" applyNumberFormat="1" applyFill="1" applyBorder="1"/>
    <xf numFmtId="5" fontId="0" fillId="4" borderId="54" xfId="0" applyNumberFormat="1" applyFill="1" applyBorder="1" applyAlignment="1">
      <alignment vertical="center"/>
    </xf>
    <xf numFmtId="6" fontId="9" fillId="0" borderId="33" xfId="1" applyNumberFormat="1" applyFont="1" applyBorder="1" applyProtection="1"/>
    <xf numFmtId="0" fontId="0" fillId="0" borderId="34" xfId="1" applyNumberFormat="1" applyFont="1" applyBorder="1" applyAlignment="1" applyProtection="1">
      <alignment horizontal="right" vertical="center"/>
    </xf>
    <xf numFmtId="6" fontId="20" fillId="0" borderId="0" xfId="88" applyNumberFormat="1" applyFont="1" applyProtection="1"/>
    <xf numFmtId="0" fontId="0" fillId="10" borderId="0" xfId="0" applyFill="1"/>
    <xf numFmtId="0" fontId="35" fillId="11" borderId="0" xfId="0" applyFont="1" applyFill="1" applyAlignment="1">
      <alignment vertical="center"/>
    </xf>
    <xf numFmtId="0" fontId="46" fillId="11" borderId="0" xfId="0" applyFont="1" applyFill="1" applyAlignment="1">
      <alignment vertical="center"/>
    </xf>
    <xf numFmtId="0" fontId="0" fillId="11" borderId="0" xfId="0" applyFill="1" applyAlignment="1">
      <alignment vertical="center"/>
    </xf>
    <xf numFmtId="0" fontId="0" fillId="11" borderId="0" xfId="0" applyFill="1"/>
    <xf numFmtId="6" fontId="0" fillId="0" borderId="30" xfId="0" applyNumberFormat="1" applyBorder="1" applyAlignment="1">
      <alignment horizontal="left" vertical="top" wrapText="1"/>
    </xf>
    <xf numFmtId="6" fontId="0" fillId="0" borderId="31" xfId="0" applyNumberFormat="1" applyBorder="1" applyAlignment="1">
      <alignment horizontal="left" vertical="top" wrapText="1"/>
    </xf>
    <xf numFmtId="6" fontId="0" fillId="0" borderId="32" xfId="0" applyNumberFormat="1" applyBorder="1" applyAlignment="1">
      <alignment horizontal="left" vertical="top" wrapText="1"/>
    </xf>
    <xf numFmtId="6" fontId="0" fillId="0" borderId="55" xfId="0" applyNumberFormat="1" applyBorder="1" applyAlignment="1">
      <alignment horizontal="center" vertical="top" wrapText="1"/>
    </xf>
    <xf numFmtId="6" fontId="0" fillId="0" borderId="25" xfId="0" applyNumberFormat="1" applyBorder="1" applyAlignment="1">
      <alignment horizontal="center" vertical="top" wrapText="1"/>
    </xf>
    <xf numFmtId="6" fontId="0" fillId="0" borderId="26" xfId="0" applyNumberFormat="1" applyBorder="1" applyAlignment="1">
      <alignment horizontal="center" vertical="top" wrapText="1"/>
    </xf>
    <xf numFmtId="6" fontId="0" fillId="0" borderId="56" xfId="0" applyNumberFormat="1" applyBorder="1" applyAlignment="1">
      <alignment horizontal="center" vertical="top" wrapText="1"/>
    </xf>
    <xf numFmtId="6" fontId="0" fillId="0" borderId="19" xfId="0" applyNumberFormat="1" applyBorder="1" applyAlignment="1">
      <alignment horizontal="center" vertical="top" wrapText="1"/>
    </xf>
    <xf numFmtId="6" fontId="0" fillId="0" borderId="20" xfId="0" applyNumberFormat="1" applyBorder="1" applyAlignment="1">
      <alignment horizontal="center" vertical="top" wrapText="1"/>
    </xf>
    <xf numFmtId="0" fontId="58" fillId="11" borderId="0" xfId="0" applyFont="1" applyFill="1" applyAlignment="1">
      <alignment horizontal="left" vertical="top" wrapText="1"/>
    </xf>
    <xf numFmtId="0" fontId="44" fillId="2" borderId="0" xfId="0" applyFont="1" applyFill="1"/>
    <xf numFmtId="0" fontId="0" fillId="2" borderId="0" xfId="0" applyFill="1"/>
    <xf numFmtId="0" fontId="0" fillId="0" borderId="0" xfId="0" applyAlignment="1">
      <alignment horizontal="left" vertical="top" wrapText="1"/>
    </xf>
  </cellXfs>
  <cellStyles count="90">
    <cellStyle name="Comma" xfId="2" builtinId="3"/>
    <cellStyle name="Comma 2" xfId="89" xr:uid="{704464A9-09D6-D043-AD92-069925EF5E72}"/>
    <cellStyle name="Currency" xfId="1" builtinId="4"/>
    <cellStyle name="Currency 2" xfId="88" xr:uid="{ED3C3D47-A81B-E44F-87ED-B0260B97FD17}"/>
    <cellStyle name="Followed Hyperlink" xfId="5" builtinId="9" hidden="1"/>
    <cellStyle name="Followed Hyperlink" xfId="6" builtinId="9" hidden="1"/>
    <cellStyle name="Followed Hyperlink" xfId="7" builtinId="9" hidden="1"/>
    <cellStyle name="Followed Hyperlink" xfId="8" builtinId="9" hidden="1"/>
    <cellStyle name="Followed Hyperlink" xfId="9" builtinId="9" hidden="1"/>
    <cellStyle name="Followed Hyperlink" xfId="10" builtinId="9" hidden="1"/>
    <cellStyle name="Followed Hyperlink" xfId="11" builtinId="9" hidden="1"/>
    <cellStyle name="Followed Hyperlink" xfId="12" builtinId="9" hidden="1"/>
    <cellStyle name="Followed Hyperlink" xfId="13" builtinId="9" hidden="1"/>
    <cellStyle name="Followed Hyperlink" xfId="14" builtinId="9" hidden="1"/>
    <cellStyle name="Followed Hyperlink" xfId="15" builtinId="9" hidden="1"/>
    <cellStyle name="Followed Hyperlink" xfId="16" builtinId="9" hidden="1"/>
    <cellStyle name="Followed Hyperlink" xfId="17" builtinId="9" hidden="1"/>
    <cellStyle name="Followed Hyperlink" xfId="18" builtinId="9" hidden="1"/>
    <cellStyle name="Followed Hyperlink" xfId="19" builtinId="9" hidden="1"/>
    <cellStyle name="Followed Hyperlink" xfId="20" builtinId="9" hidden="1"/>
    <cellStyle name="Followed Hyperlink" xfId="21" builtinId="9" hidden="1"/>
    <cellStyle name="Followed Hyperlink" xfId="22" builtinId="9" hidden="1"/>
    <cellStyle name="Followed Hyperlink" xfId="23" builtinId="9" hidden="1"/>
    <cellStyle name="Followed Hyperlink" xfId="24" builtinId="9" hidden="1"/>
    <cellStyle name="Followed Hyperlink" xfId="25" builtinId="9" hidden="1"/>
    <cellStyle name="Followed Hyperlink" xfId="26" builtinId="9" hidden="1"/>
    <cellStyle name="Followed Hyperlink" xfId="27" builtinId="9" hidden="1"/>
    <cellStyle name="Followed Hyperlink" xfId="28" builtinId="9" hidden="1"/>
    <cellStyle name="Followed Hyperlink" xfId="29" builtinId="9" hidden="1"/>
    <cellStyle name="Followed Hyperlink" xfId="30" builtinId="9" hidden="1"/>
    <cellStyle name="Followed Hyperlink" xfId="31" builtinId="9" hidden="1"/>
    <cellStyle name="Followed Hyperlink" xfId="32" builtinId="9" hidden="1"/>
    <cellStyle name="Followed Hyperlink" xfId="33" builtinId="9" hidden="1"/>
    <cellStyle name="Followed Hyperlink" xfId="34" builtinId="9" hidden="1"/>
    <cellStyle name="Followed Hyperlink" xfId="35" builtinId="9" hidden="1"/>
    <cellStyle name="Followed Hyperlink" xfId="36" builtinId="9" hidden="1"/>
    <cellStyle name="Followed Hyperlink" xfId="37" builtinId="9" hidden="1"/>
    <cellStyle name="Followed Hyperlink" xfId="38" builtinId="9" hidden="1"/>
    <cellStyle name="Followed Hyperlink" xfId="39" builtinId="9" hidden="1"/>
    <cellStyle name="Followed Hyperlink" xfId="40" builtinId="9" hidden="1"/>
    <cellStyle name="Followed Hyperlink" xfId="41" builtinId="9" hidden="1"/>
    <cellStyle name="Followed Hyperlink" xfId="42" builtinId="9" hidden="1"/>
    <cellStyle name="Followed Hyperlink" xfId="43" builtinId="9" hidden="1"/>
    <cellStyle name="Followed Hyperlink" xfId="44" builtinId="9" hidden="1"/>
    <cellStyle name="Followed Hyperlink" xfId="45" builtinId="9" hidden="1"/>
    <cellStyle name="Followed Hyperlink" xfId="46" builtinId="9" hidden="1"/>
    <cellStyle name="Followed Hyperlink" xfId="47" builtinId="9" hidden="1"/>
    <cellStyle name="Followed Hyperlink" xfId="48" builtinId="9" hidden="1"/>
    <cellStyle name="Followed Hyperlink" xfId="49" builtinId="9" hidden="1"/>
    <cellStyle name="Followed Hyperlink" xfId="50" builtinId="9" hidden="1"/>
    <cellStyle name="Followed Hyperlink" xfId="51" builtinId="9" hidden="1"/>
    <cellStyle name="Followed Hyperlink" xfId="52" builtinId="9" hidden="1"/>
    <cellStyle name="Followed Hyperlink" xfId="53" builtinId="9" hidden="1"/>
    <cellStyle name="Followed Hyperlink" xfId="54" builtinId="9" hidden="1"/>
    <cellStyle name="Followed Hyperlink" xfId="55" builtinId="9" hidden="1"/>
    <cellStyle name="Followed Hyperlink" xfId="56" builtinId="9" hidden="1"/>
    <cellStyle name="Followed Hyperlink" xfId="57" builtinId="9" hidden="1"/>
    <cellStyle name="Followed Hyperlink" xfId="58" builtinId="9" hidden="1"/>
    <cellStyle name="Followed Hyperlink" xfId="59" builtinId="9" hidden="1"/>
    <cellStyle name="Followed Hyperlink" xfId="60" builtinId="9" hidden="1"/>
    <cellStyle name="Followed Hyperlink" xfId="61" builtinId="9" hidden="1"/>
    <cellStyle name="Followed Hyperlink" xfId="62" builtinId="9" hidden="1"/>
    <cellStyle name="Followed Hyperlink" xfId="63" builtinId="9" hidden="1"/>
    <cellStyle name="Followed Hyperlink" xfId="64" builtinId="9" hidden="1"/>
    <cellStyle name="Followed Hyperlink" xfId="65" builtinId="9" hidden="1"/>
    <cellStyle name="Followed Hyperlink" xfId="66" builtinId="9" hidden="1"/>
    <cellStyle name="Followed Hyperlink" xfId="67" builtinId="9" hidden="1"/>
    <cellStyle name="Followed Hyperlink" xfId="68" builtinId="9" hidden="1"/>
    <cellStyle name="Followed Hyperlink" xfId="69" builtinId="9" hidden="1"/>
    <cellStyle name="Followed Hyperlink" xfId="70" builtinId="9" hidden="1"/>
    <cellStyle name="Followed Hyperlink" xfId="71" builtinId="9" hidden="1"/>
    <cellStyle name="Followed Hyperlink" xfId="72" builtinId="9" hidden="1"/>
    <cellStyle name="Followed Hyperlink" xfId="73" builtinId="9" hidden="1"/>
    <cellStyle name="Followed Hyperlink" xfId="74" builtinId="9" hidden="1"/>
    <cellStyle name="Followed Hyperlink" xfId="75" builtinId="9" hidden="1"/>
    <cellStyle name="Followed Hyperlink" xfId="77" builtinId="9" hidden="1"/>
    <cellStyle name="Followed Hyperlink" xfId="78" builtinId="9" hidden="1"/>
    <cellStyle name="Followed Hyperlink" xfId="79" builtinId="9" hidden="1"/>
    <cellStyle name="Followed Hyperlink" xfId="80" builtinId="9" hidden="1"/>
    <cellStyle name="Followed Hyperlink" xfId="81" builtinId="9" hidden="1"/>
    <cellStyle name="Followed Hyperlink" xfId="82" builtinId="9" hidden="1"/>
    <cellStyle name="Followed Hyperlink" xfId="83" builtinId="9" hidden="1"/>
    <cellStyle name="Followed Hyperlink" xfId="84" builtinId="9" hidden="1"/>
    <cellStyle name="Followed Hyperlink" xfId="85" builtinId="9" hidden="1"/>
    <cellStyle name="Followed Hyperlink" xfId="86" builtinId="9" hidden="1"/>
    <cellStyle name="Hyperlink" xfId="4" builtinId="8" hidden="1"/>
    <cellStyle name="Hyperlink" xfId="76" builtinId="8"/>
    <cellStyle name="Normal" xfId="0" builtinId="0"/>
    <cellStyle name="Per cent" xfId="3" builtinId="5"/>
    <cellStyle name="Per cent 2" xfId="87" xr:uid="{3820CF3B-04B7-794B-BF41-0FF85A27AD22}"/>
  </cellStyles>
  <dxfs count="1">
    <dxf>
      <font>
        <b/>
        <i val="0"/>
        <color rgb="FFFF0000"/>
      </font>
    </dxf>
  </dxfs>
  <tableStyles count="0" defaultTableStyle="TableStyleMedium9" defaultPivotStyle="PivotStyleMedium4"/>
  <colors>
    <mruColors>
      <color rgb="FF05B0F0"/>
      <color rgb="FFFFFD7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sz="1600"/>
            </a:pPr>
            <a:r>
              <a:rPr lang="en-US" sz="1600"/>
              <a:t>Annual Sales &amp; Net Profit Forecast</a:t>
            </a:r>
          </a:p>
        </c:rich>
      </c:tx>
      <c:overlay val="0"/>
    </c:title>
    <c:autoTitleDeleted val="0"/>
    <c:plotArea>
      <c:layout>
        <c:manualLayout>
          <c:layoutTarget val="inner"/>
          <c:xMode val="edge"/>
          <c:yMode val="edge"/>
          <c:x val="0.101114209836197"/>
          <c:y val="0.182728549432947"/>
          <c:w val="0.89888579016380299"/>
          <c:h val="0.77001967589629605"/>
        </c:manualLayout>
      </c:layout>
      <c:barChart>
        <c:barDir val="col"/>
        <c:grouping val="clustered"/>
        <c:varyColors val="0"/>
        <c:ser>
          <c:idx val="0"/>
          <c:order val="0"/>
          <c:tx>
            <c:v>Sales</c:v>
          </c:tx>
          <c:spPr>
            <a:solidFill>
              <a:schemeClr val="accent1">
                <a:lumMod val="75000"/>
              </a:schemeClr>
            </a:solidFill>
            <a:ln>
              <a:solidFill>
                <a:srgbClr val="00B050"/>
              </a:solidFill>
            </a:ln>
          </c:spPr>
          <c:invertIfNegative val="0"/>
          <c:dPt>
            <c:idx val="0"/>
            <c:invertIfNegative val="0"/>
            <c:bubble3D val="0"/>
            <c:spPr>
              <a:solidFill>
                <a:schemeClr val="accent1">
                  <a:lumMod val="75000"/>
                </a:schemeClr>
              </a:solidFill>
              <a:ln>
                <a:solidFill>
                  <a:srgbClr val="00B050"/>
                </a:solidFill>
              </a:ln>
            </c:spPr>
            <c:extLst>
              <c:ext xmlns:c16="http://schemas.microsoft.com/office/drawing/2014/chart" uri="{C3380CC4-5D6E-409C-BE32-E72D297353CC}">
                <c16:uniqueId val="{00000002-B6C5-E945-971A-67868404835E}"/>
              </c:ext>
            </c:extLst>
          </c:dPt>
          <c:dPt>
            <c:idx val="1"/>
            <c:invertIfNegative val="0"/>
            <c:bubble3D val="0"/>
            <c:extLst>
              <c:ext xmlns:c16="http://schemas.microsoft.com/office/drawing/2014/chart" uri="{C3380CC4-5D6E-409C-BE32-E72D297353CC}">
                <c16:uniqueId val="{00000001-B6C5-E945-971A-67868404835E}"/>
              </c:ext>
            </c:extLst>
          </c:dPt>
          <c:dPt>
            <c:idx val="2"/>
            <c:invertIfNegative val="0"/>
            <c:bubble3D val="0"/>
            <c:extLst>
              <c:ext xmlns:c16="http://schemas.microsoft.com/office/drawing/2014/chart" uri="{C3380CC4-5D6E-409C-BE32-E72D297353CC}">
                <c16:uniqueId val="{00000000-B6C5-E945-971A-67868404835E}"/>
              </c:ext>
            </c:extLst>
          </c:dPt>
          <c:cat>
            <c:numRef>
              <c:f>'Summary &amp; Ratios'!$D$8:$F$8</c:f>
              <c:numCache>
                <c:formatCode>0</c:formatCode>
                <c:ptCount val="3"/>
                <c:pt idx="0">
                  <c:v>2025</c:v>
                </c:pt>
                <c:pt idx="1">
                  <c:v>2026</c:v>
                </c:pt>
                <c:pt idx="2">
                  <c:v>2027</c:v>
                </c:pt>
              </c:numCache>
            </c:numRef>
          </c:cat>
          <c:val>
            <c:numRef>
              <c:f>'Summary &amp; Ratios'!$D$10:$F$10</c:f>
              <c:numCache>
                <c:formatCode>"£"#,##0_);\("£"#,##0\)</c:formatCode>
                <c:ptCount val="3"/>
                <c:pt idx="0">
                  <c:v>690360</c:v>
                </c:pt>
                <c:pt idx="1">
                  <c:v>1363720</c:v>
                </c:pt>
                <c:pt idx="2">
                  <c:v>1828110</c:v>
                </c:pt>
              </c:numCache>
            </c:numRef>
          </c:val>
          <c:extLst>
            <c:ext xmlns:c16="http://schemas.microsoft.com/office/drawing/2014/chart" uri="{C3380CC4-5D6E-409C-BE32-E72D297353CC}">
              <c16:uniqueId val="{00000000-2B38-1E40-9275-4E15DBE0C214}"/>
            </c:ext>
          </c:extLst>
        </c:ser>
        <c:ser>
          <c:idx val="1"/>
          <c:order val="1"/>
          <c:tx>
            <c:v>Net Profit</c:v>
          </c:tx>
          <c:spPr>
            <a:solidFill>
              <a:srgbClr val="00B0F0"/>
            </a:solidFill>
          </c:spPr>
          <c:invertIfNegative val="0"/>
          <c:cat>
            <c:numRef>
              <c:f>'Summary &amp; Ratios'!$D$8:$F$8</c:f>
              <c:numCache>
                <c:formatCode>0</c:formatCode>
                <c:ptCount val="3"/>
                <c:pt idx="0">
                  <c:v>2025</c:v>
                </c:pt>
                <c:pt idx="1">
                  <c:v>2026</c:v>
                </c:pt>
                <c:pt idx="2">
                  <c:v>2027</c:v>
                </c:pt>
              </c:numCache>
            </c:numRef>
          </c:cat>
          <c:val>
            <c:numRef>
              <c:f>'Summary &amp; Ratios'!$D$37:$F$37</c:f>
              <c:numCache>
                <c:formatCode>"£"#,##0_);\("£"#,##0\)</c:formatCode>
                <c:ptCount val="3"/>
                <c:pt idx="0">
                  <c:v>47799.62112550973</c:v>
                </c:pt>
                <c:pt idx="1">
                  <c:v>286778.62140267371</c:v>
                </c:pt>
                <c:pt idx="2">
                  <c:v>453762.11496141419</c:v>
                </c:pt>
              </c:numCache>
            </c:numRef>
          </c:val>
          <c:extLst>
            <c:ext xmlns:c16="http://schemas.microsoft.com/office/drawing/2014/chart" uri="{C3380CC4-5D6E-409C-BE32-E72D297353CC}">
              <c16:uniqueId val="{00000001-2B38-1E40-9275-4E15DBE0C214}"/>
            </c:ext>
          </c:extLst>
        </c:ser>
        <c:dLbls>
          <c:showLegendKey val="0"/>
          <c:showVal val="0"/>
          <c:showCatName val="0"/>
          <c:showSerName val="0"/>
          <c:showPercent val="0"/>
          <c:showBubbleSize val="0"/>
        </c:dLbls>
        <c:gapWidth val="75"/>
        <c:overlap val="-25"/>
        <c:axId val="-581558880"/>
        <c:axId val="-581556560"/>
      </c:barChart>
      <c:catAx>
        <c:axId val="-581558880"/>
        <c:scaling>
          <c:orientation val="minMax"/>
        </c:scaling>
        <c:delete val="0"/>
        <c:axPos val="b"/>
        <c:numFmt formatCode="0" sourceLinked="1"/>
        <c:majorTickMark val="none"/>
        <c:minorTickMark val="none"/>
        <c:tickLblPos val="nextTo"/>
        <c:crossAx val="-581556560"/>
        <c:crosses val="autoZero"/>
        <c:auto val="1"/>
        <c:lblAlgn val="ctr"/>
        <c:lblOffset val="100"/>
        <c:noMultiLvlLbl val="0"/>
      </c:catAx>
      <c:valAx>
        <c:axId val="-581556560"/>
        <c:scaling>
          <c:orientation val="minMax"/>
        </c:scaling>
        <c:delete val="0"/>
        <c:axPos val="l"/>
        <c:majorGridlines/>
        <c:numFmt formatCode="&quot;£&quot;#,##0_);\(&quot;£&quot;#,##0\)" sourceLinked="1"/>
        <c:majorTickMark val="none"/>
        <c:minorTickMark val="none"/>
        <c:tickLblPos val="nextTo"/>
        <c:spPr>
          <a:ln w="9525">
            <a:noFill/>
          </a:ln>
        </c:spPr>
        <c:crossAx val="-581558880"/>
        <c:crosses val="autoZero"/>
        <c:crossBetween val="between"/>
      </c:valAx>
    </c:plotArea>
    <c:legend>
      <c:legendPos val="r"/>
      <c:legendEntry>
        <c:idx val="0"/>
        <c:txPr>
          <a:bodyPr/>
          <a:lstStyle/>
          <a:p>
            <a:pPr>
              <a:defRPr sz="1200" b="1"/>
            </a:pPr>
            <a:endParaRPr lang="en-US"/>
          </a:p>
        </c:txPr>
      </c:legendEntry>
      <c:legendEntry>
        <c:idx val="1"/>
        <c:txPr>
          <a:bodyPr/>
          <a:lstStyle/>
          <a:p>
            <a:pPr>
              <a:defRPr sz="1200" b="1"/>
            </a:pPr>
            <a:endParaRPr lang="en-US"/>
          </a:p>
        </c:txPr>
      </c:legendEntry>
      <c:layout>
        <c:manualLayout>
          <c:xMode val="edge"/>
          <c:yMode val="edge"/>
          <c:x val="0.89772631971299399"/>
          <c:y val="0.49121478544861402"/>
          <c:w val="9.1002899785455796E-2"/>
          <c:h val="0.13740322055655699"/>
        </c:manualLayout>
      </c:layout>
      <c:overlay val="0"/>
    </c:legend>
    <c:plotVisOnly val="1"/>
    <c:dispBlanksAs val="gap"/>
    <c:showDLblsOverMax val="0"/>
  </c:chart>
  <c:spPr>
    <a:ln w="25400">
      <a:solidFill>
        <a:srgbClr val="00B0F0"/>
      </a:solidFill>
    </a:ln>
  </c:spPr>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sz="1600"/>
            </a:pPr>
            <a:r>
              <a:rPr lang="en-US" sz="1600"/>
              <a:t>Monthly Sales &amp; Net Profit Forecast</a:t>
            </a:r>
          </a:p>
        </c:rich>
      </c:tx>
      <c:overlay val="0"/>
    </c:title>
    <c:autoTitleDeleted val="0"/>
    <c:plotArea>
      <c:layout/>
      <c:lineChart>
        <c:grouping val="standard"/>
        <c:varyColors val="0"/>
        <c:ser>
          <c:idx val="0"/>
          <c:order val="0"/>
          <c:tx>
            <c:v>Sales</c:v>
          </c:tx>
          <c:spPr>
            <a:ln>
              <a:solidFill>
                <a:srgbClr val="0070C0"/>
              </a:solidFill>
            </a:ln>
          </c:spPr>
          <c:marker>
            <c:symbol val="none"/>
          </c:marker>
          <c:val>
            <c:numRef>
              <c:f>'Profit &amp; Loss'!$D$39:$AM$39</c:f>
              <c:numCache>
                <c:formatCode>"£"#,##0_);\("£"#,##0\)</c:formatCode>
                <c:ptCount val="36"/>
                <c:pt idx="0">
                  <c:v>23260</c:v>
                </c:pt>
                <c:pt idx="1">
                  <c:v>23940</c:v>
                </c:pt>
                <c:pt idx="2">
                  <c:v>29120</c:v>
                </c:pt>
                <c:pt idx="3">
                  <c:v>39325</c:v>
                </c:pt>
                <c:pt idx="4">
                  <c:v>44915</c:v>
                </c:pt>
                <c:pt idx="5">
                  <c:v>53505</c:v>
                </c:pt>
                <c:pt idx="6">
                  <c:v>68095</c:v>
                </c:pt>
                <c:pt idx="7">
                  <c:v>78410</c:v>
                </c:pt>
                <c:pt idx="8">
                  <c:v>79725</c:v>
                </c:pt>
                <c:pt idx="9">
                  <c:v>81040</c:v>
                </c:pt>
                <c:pt idx="10">
                  <c:v>83855</c:v>
                </c:pt>
                <c:pt idx="11">
                  <c:v>85170</c:v>
                </c:pt>
                <c:pt idx="12">
                  <c:v>91885</c:v>
                </c:pt>
                <c:pt idx="13">
                  <c:v>94100</c:v>
                </c:pt>
                <c:pt idx="14">
                  <c:v>96315</c:v>
                </c:pt>
                <c:pt idx="15">
                  <c:v>98530</c:v>
                </c:pt>
                <c:pt idx="16">
                  <c:v>105245</c:v>
                </c:pt>
                <c:pt idx="17">
                  <c:v>116010</c:v>
                </c:pt>
                <c:pt idx="18">
                  <c:v>119275</c:v>
                </c:pt>
                <c:pt idx="19">
                  <c:v>122585</c:v>
                </c:pt>
                <c:pt idx="20">
                  <c:v>125895</c:v>
                </c:pt>
                <c:pt idx="21">
                  <c:v>129205</c:v>
                </c:pt>
                <c:pt idx="22">
                  <c:v>131710</c:v>
                </c:pt>
                <c:pt idx="23">
                  <c:v>132965</c:v>
                </c:pt>
                <c:pt idx="24">
                  <c:v>144175</c:v>
                </c:pt>
                <c:pt idx="25">
                  <c:v>146035</c:v>
                </c:pt>
                <c:pt idx="26">
                  <c:v>147895</c:v>
                </c:pt>
                <c:pt idx="27">
                  <c:v>149495</c:v>
                </c:pt>
                <c:pt idx="28">
                  <c:v>151095</c:v>
                </c:pt>
                <c:pt idx="29">
                  <c:v>152695</c:v>
                </c:pt>
                <c:pt idx="30">
                  <c:v>154295</c:v>
                </c:pt>
                <c:pt idx="31">
                  <c:v>155025</c:v>
                </c:pt>
                <c:pt idx="32">
                  <c:v>155755</c:v>
                </c:pt>
                <c:pt idx="33">
                  <c:v>156485</c:v>
                </c:pt>
                <c:pt idx="34">
                  <c:v>157215</c:v>
                </c:pt>
                <c:pt idx="35">
                  <c:v>157945</c:v>
                </c:pt>
              </c:numCache>
            </c:numRef>
          </c:val>
          <c:smooth val="0"/>
          <c:extLst>
            <c:ext xmlns:c15="http://schemas.microsoft.com/office/drawing/2012/chart" uri="{02D57815-91ED-43cb-92C2-25804820EDAC}">
              <c15:filteredCategoryTitle>
                <c15:cat>
                  <c:multiLvlStrRef>
                    <c:extLst>
                      <c:ext uri="{02D57815-91ED-43cb-92C2-25804820EDAC}">
                        <c15:formulaRef>
                          <c15:sqref>'Profit &amp; Loss'!#REF!</c15:sqref>
                        </c15:formulaRef>
                      </c:ext>
                    </c:extLst>
                  </c:multiLvlStrRef>
                </c15:cat>
              </c15:filteredCategoryTitle>
            </c:ext>
            <c:ext xmlns:c16="http://schemas.microsoft.com/office/drawing/2014/chart" uri="{C3380CC4-5D6E-409C-BE32-E72D297353CC}">
              <c16:uniqueId val="{00000000-2298-3745-B30D-107713B7233C}"/>
            </c:ext>
          </c:extLst>
        </c:ser>
        <c:ser>
          <c:idx val="1"/>
          <c:order val="1"/>
          <c:tx>
            <c:v>Net Profit</c:v>
          </c:tx>
          <c:spPr>
            <a:ln>
              <a:solidFill>
                <a:srgbClr val="00B0F0"/>
              </a:solidFill>
            </a:ln>
          </c:spPr>
          <c:marker>
            <c:symbol val="none"/>
          </c:marker>
          <c:val>
            <c:numRef>
              <c:f>'Profit &amp; Loss'!$D$65:$AM$65</c:f>
              <c:numCache>
                <c:formatCode>"£"#,##0_);\("£"#,##0\)</c:formatCode>
                <c:ptCount val="36"/>
                <c:pt idx="0">
                  <c:v>-17287.857142857141</c:v>
                </c:pt>
                <c:pt idx="1">
                  <c:v>-16780.007513423701</c:v>
                </c:pt>
                <c:pt idx="2">
                  <c:v>-13571.692094485228</c:v>
                </c:pt>
                <c:pt idx="3">
                  <c:v>-7107.9081689362838</c:v>
                </c:pt>
                <c:pt idx="4">
                  <c:v>-4156.6530038216351</c:v>
                </c:pt>
                <c:pt idx="5">
                  <c:v>1545.0761497561807</c:v>
                </c:pt>
                <c:pt idx="6">
                  <c:v>10397.28205672987</c:v>
                </c:pt>
                <c:pt idx="7">
                  <c:v>16764.967498160902</c:v>
                </c:pt>
                <c:pt idx="8">
                  <c:v>17673.135271333616</c:v>
                </c:pt>
                <c:pt idx="9">
                  <c:v>18581.788189849838</c:v>
                </c:pt>
                <c:pt idx="10">
                  <c:v>20415.929083724073</c:v>
                </c:pt>
                <c:pt idx="11">
                  <c:v>21325.560799479241</c:v>
                </c:pt>
                <c:pt idx="12">
                  <c:v>9891.3528669096358</c:v>
                </c:pt>
                <c:pt idx="13">
                  <c:v>11365.974832511163</c:v>
                </c:pt>
                <c:pt idx="14">
                  <c:v>12841.096259578695</c:v>
                </c:pt>
                <c:pt idx="15">
                  <c:v>14316.720061637459</c:v>
                </c:pt>
                <c:pt idx="16">
                  <c:v>17812.849169208232</c:v>
                </c:pt>
                <c:pt idx="17">
                  <c:v>25419.486529906499</c:v>
                </c:pt>
                <c:pt idx="18">
                  <c:v>27526.635108542177</c:v>
                </c:pt>
                <c:pt idx="19">
                  <c:v>29665.297887219891</c:v>
                </c:pt>
                <c:pt idx="20">
                  <c:v>31844.477865439894</c:v>
                </c:pt>
                <c:pt idx="21">
                  <c:v>33984.178060199512</c:v>
                </c:pt>
                <c:pt idx="22">
                  <c:v>35641.40150609523</c:v>
                </c:pt>
                <c:pt idx="23">
                  <c:v>36469.151255425342</c:v>
                </c:pt>
                <c:pt idx="24">
                  <c:v>32101.430378293215</c:v>
                </c:pt>
                <c:pt idx="25">
                  <c:v>33409.241962711152</c:v>
                </c:pt>
                <c:pt idx="26">
                  <c:v>34717.589114704853</c:v>
                </c:pt>
                <c:pt idx="27">
                  <c:v>35730.474958418519</c:v>
                </c:pt>
                <c:pt idx="28">
                  <c:v>36163.902636220511</c:v>
                </c:pt>
                <c:pt idx="29">
                  <c:v>37997.875308809686</c:v>
                </c:pt>
                <c:pt idx="30">
                  <c:v>39132.396155322291</c:v>
                </c:pt>
                <c:pt idx="31">
                  <c:v>39705.468373439558</c:v>
                </c:pt>
                <c:pt idx="32">
                  <c:v>40319.095179495846</c:v>
                </c:pt>
                <c:pt idx="33">
                  <c:v>40893.27980858746</c:v>
                </c:pt>
                <c:pt idx="34">
                  <c:v>41508.025514682107</c:v>
                </c:pt>
                <c:pt idx="35">
                  <c:v>42083.335570728974</c:v>
                </c:pt>
              </c:numCache>
            </c:numRef>
          </c:val>
          <c:smooth val="0"/>
          <c:extLst>
            <c:ext xmlns:c15="http://schemas.microsoft.com/office/drawing/2012/chart" uri="{02D57815-91ED-43cb-92C2-25804820EDAC}">
              <c15:filteredCategoryTitle>
                <c15:cat>
                  <c:multiLvlStrRef>
                    <c:extLst>
                      <c:ext uri="{02D57815-91ED-43cb-92C2-25804820EDAC}">
                        <c15:formulaRef>
                          <c15:sqref>'Profit &amp; Loss'!#REF!</c15:sqref>
                        </c15:formulaRef>
                      </c:ext>
                    </c:extLst>
                  </c:multiLvlStrRef>
                </c15:cat>
              </c15:filteredCategoryTitle>
            </c:ext>
            <c:ext xmlns:c16="http://schemas.microsoft.com/office/drawing/2014/chart" uri="{C3380CC4-5D6E-409C-BE32-E72D297353CC}">
              <c16:uniqueId val="{00000001-2298-3745-B30D-107713B7233C}"/>
            </c:ext>
          </c:extLst>
        </c:ser>
        <c:dLbls>
          <c:showLegendKey val="0"/>
          <c:showVal val="0"/>
          <c:showCatName val="0"/>
          <c:showSerName val="0"/>
          <c:showPercent val="0"/>
          <c:showBubbleSize val="0"/>
        </c:dLbls>
        <c:smooth val="0"/>
        <c:axId val="-581525072"/>
        <c:axId val="-581522320"/>
      </c:lineChart>
      <c:catAx>
        <c:axId val="-581525072"/>
        <c:scaling>
          <c:orientation val="minMax"/>
        </c:scaling>
        <c:delete val="0"/>
        <c:axPos val="b"/>
        <c:numFmt formatCode="mmm\-yy" sourceLinked="1"/>
        <c:majorTickMark val="none"/>
        <c:minorTickMark val="none"/>
        <c:tickLblPos val="nextTo"/>
        <c:crossAx val="-581522320"/>
        <c:crosses val="autoZero"/>
        <c:auto val="1"/>
        <c:lblAlgn val="ctr"/>
        <c:lblOffset val="100"/>
        <c:noMultiLvlLbl val="1"/>
      </c:catAx>
      <c:valAx>
        <c:axId val="-581522320"/>
        <c:scaling>
          <c:orientation val="minMax"/>
        </c:scaling>
        <c:delete val="0"/>
        <c:axPos val="l"/>
        <c:majorGridlines/>
        <c:numFmt formatCode="&quot;£&quot;#,##0_);\(&quot;£&quot;#,##0\)" sourceLinked="1"/>
        <c:majorTickMark val="none"/>
        <c:minorTickMark val="none"/>
        <c:tickLblPos val="nextTo"/>
        <c:spPr>
          <a:ln w="9525">
            <a:noFill/>
          </a:ln>
        </c:spPr>
        <c:crossAx val="-581525072"/>
        <c:crosses val="autoZero"/>
        <c:crossBetween val="between"/>
      </c:valAx>
    </c:plotArea>
    <c:legend>
      <c:legendPos val="b"/>
      <c:overlay val="0"/>
    </c:legend>
    <c:plotVisOnly val="1"/>
    <c:dispBlanksAs val="gap"/>
    <c:showDLblsOverMax val="0"/>
  </c:chart>
  <c:spPr>
    <a:ln w="25400">
      <a:solidFill>
        <a:srgbClr val="00B0F0"/>
      </a:solidFill>
    </a:ln>
  </c:spPr>
  <c:printSettings>
    <c:headerFooter/>
    <c:pageMargins b="1" l="0.75" r="0.75" t="1" header="0.5" footer="0.5"/>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sz="1600"/>
            </a:pPr>
            <a:r>
              <a:rPr lang="en-US" sz="1600"/>
              <a:t>Monthly Cash Flow Forecast </a:t>
            </a:r>
            <a:r>
              <a:rPr lang="en-US" sz="1600">
                <a:solidFill>
                  <a:schemeClr val="bg1"/>
                </a:solidFill>
              </a:rPr>
              <a:t>2025.1</a:t>
            </a:r>
          </a:p>
        </c:rich>
      </c:tx>
      <c:layout>
        <c:manualLayout>
          <c:xMode val="edge"/>
          <c:yMode val="edge"/>
          <c:x val="0.33671098725094023"/>
          <c:y val="1.7617974535387854E-2"/>
        </c:manualLayout>
      </c:layout>
      <c:overlay val="0"/>
      <c:spPr>
        <a:solidFill>
          <a:sysClr val="window" lastClr="FFFFFF"/>
        </a:solidFill>
      </c:spPr>
    </c:title>
    <c:autoTitleDeleted val="0"/>
    <c:plotArea>
      <c:layout/>
      <c:lineChart>
        <c:grouping val="standard"/>
        <c:varyColors val="0"/>
        <c:ser>
          <c:idx val="0"/>
          <c:order val="0"/>
          <c:tx>
            <c:v>Closing Bank Account</c:v>
          </c:tx>
          <c:spPr>
            <a:ln>
              <a:solidFill>
                <a:schemeClr val="accent1">
                  <a:lumMod val="75000"/>
                </a:schemeClr>
              </a:solidFill>
            </a:ln>
          </c:spPr>
          <c:marker>
            <c:symbol val="none"/>
          </c:marker>
          <c:val>
            <c:numRef>
              <c:f>'Cash Flow'!$D$58:$AM$58</c:f>
              <c:numCache>
                <c:formatCode>"£"#,##0_);\("£"#,##0\)</c:formatCode>
                <c:ptCount val="36"/>
                <c:pt idx="0">
                  <c:v>536594.82543045748</c:v>
                </c:pt>
                <c:pt idx="1">
                  <c:v>456725.65086091496</c:v>
                </c:pt>
                <c:pt idx="2">
                  <c:v>123430.27629137243</c:v>
                </c:pt>
                <c:pt idx="3">
                  <c:v>101578.30172182989</c:v>
                </c:pt>
                <c:pt idx="4">
                  <c:v>93135.927152287361</c:v>
                </c:pt>
                <c:pt idx="5">
                  <c:v>67639.15258274482</c:v>
                </c:pt>
                <c:pt idx="6">
                  <c:v>63654.778013202274</c:v>
                </c:pt>
                <c:pt idx="7">
                  <c:v>76504.403443659743</c:v>
                </c:pt>
                <c:pt idx="8">
                  <c:v>64646.628874117203</c:v>
                </c:pt>
                <c:pt idx="9">
                  <c:v>79706.254304574672</c:v>
                </c:pt>
                <c:pt idx="10">
                  <c:v>102005.87973503213</c:v>
                </c:pt>
                <c:pt idx="11">
                  <c:v>91293.105165489585</c:v>
                </c:pt>
                <c:pt idx="12">
                  <c:v>93056.063929280383</c:v>
                </c:pt>
                <c:pt idx="13">
                  <c:v>71697.822693071168</c:v>
                </c:pt>
                <c:pt idx="14">
                  <c:v>51566.181456861959</c:v>
                </c:pt>
                <c:pt idx="15">
                  <c:v>61791.540220652736</c:v>
                </c:pt>
                <c:pt idx="16">
                  <c:v>81753.69898444353</c:v>
                </c:pt>
                <c:pt idx="17">
                  <c:v>63096.257748234319</c:v>
                </c:pt>
                <c:pt idx="18">
                  <c:v>88118.016512025119</c:v>
                </c:pt>
                <c:pt idx="19">
                  <c:v>124312.57527581591</c:v>
                </c:pt>
                <c:pt idx="20">
                  <c:v>112853.93403960668</c:v>
                </c:pt>
                <c:pt idx="21">
                  <c:v>145258.49280339747</c:v>
                </c:pt>
                <c:pt idx="22">
                  <c:v>188873.05156718826</c:v>
                </c:pt>
                <c:pt idx="23">
                  <c:v>170980.61033097905</c:v>
                </c:pt>
                <c:pt idx="24">
                  <c:v>197066.63576143651</c:v>
                </c:pt>
                <c:pt idx="25">
                  <c:v>178603.86119189396</c:v>
                </c:pt>
                <c:pt idx="26">
                  <c:v>166024.4866223514</c:v>
                </c:pt>
                <c:pt idx="27">
                  <c:v>203610.11205280886</c:v>
                </c:pt>
                <c:pt idx="28">
                  <c:v>250493.73748326633</c:v>
                </c:pt>
                <c:pt idx="29">
                  <c:v>237771.96291372381</c:v>
                </c:pt>
                <c:pt idx="30">
                  <c:v>279101.58834418125</c:v>
                </c:pt>
                <c:pt idx="31">
                  <c:v>330429.21377463872</c:v>
                </c:pt>
                <c:pt idx="32">
                  <c:v>292080.87641374522</c:v>
                </c:pt>
                <c:pt idx="33">
                  <c:v>335845.7018442027</c:v>
                </c:pt>
                <c:pt idx="34">
                  <c:v>388974.12727466016</c:v>
                </c:pt>
                <c:pt idx="35">
                  <c:v>368727.55270511762</c:v>
                </c:pt>
              </c:numCache>
            </c:numRef>
          </c:val>
          <c:smooth val="0"/>
          <c:extLst>
            <c:ext xmlns:c15="http://schemas.microsoft.com/office/drawing/2012/chart" uri="{02D57815-91ED-43cb-92C2-25804820EDAC}">
              <c15:filteredCategoryTitle>
                <c15:cat>
                  <c:multiLvlStrRef>
                    <c:extLst>
                      <c:ext uri="{02D57815-91ED-43cb-92C2-25804820EDAC}">
                        <c15:formulaRef>
                          <c15:sqref>'Profit &amp; Loss'!#REF!</c15:sqref>
                        </c15:formulaRef>
                      </c:ext>
                    </c:extLst>
                  </c:multiLvlStrRef>
                </c15:cat>
              </c15:filteredCategoryTitle>
            </c:ext>
            <c:ext xmlns:c16="http://schemas.microsoft.com/office/drawing/2014/chart" uri="{C3380CC4-5D6E-409C-BE32-E72D297353CC}">
              <c16:uniqueId val="{00000000-4DB2-A440-9B55-F26418F2F868}"/>
            </c:ext>
          </c:extLst>
        </c:ser>
        <c:dLbls>
          <c:showLegendKey val="0"/>
          <c:showVal val="0"/>
          <c:showCatName val="0"/>
          <c:showSerName val="0"/>
          <c:showPercent val="0"/>
          <c:showBubbleSize val="0"/>
        </c:dLbls>
        <c:smooth val="0"/>
        <c:axId val="-581496432"/>
        <c:axId val="-581493680"/>
      </c:lineChart>
      <c:catAx>
        <c:axId val="-581496432"/>
        <c:scaling>
          <c:orientation val="minMax"/>
        </c:scaling>
        <c:delete val="0"/>
        <c:axPos val="b"/>
        <c:numFmt formatCode="mmm\-yy" sourceLinked="1"/>
        <c:majorTickMark val="none"/>
        <c:minorTickMark val="none"/>
        <c:tickLblPos val="nextTo"/>
        <c:crossAx val="-581493680"/>
        <c:crosses val="autoZero"/>
        <c:auto val="1"/>
        <c:lblAlgn val="ctr"/>
        <c:lblOffset val="100"/>
        <c:noMultiLvlLbl val="1"/>
      </c:catAx>
      <c:valAx>
        <c:axId val="-581493680"/>
        <c:scaling>
          <c:orientation val="minMax"/>
        </c:scaling>
        <c:delete val="0"/>
        <c:axPos val="l"/>
        <c:majorGridlines/>
        <c:numFmt formatCode="&quot;£&quot;#,##0_);\(&quot;£&quot;#,##0\)" sourceLinked="1"/>
        <c:majorTickMark val="none"/>
        <c:minorTickMark val="none"/>
        <c:tickLblPos val="nextTo"/>
        <c:spPr>
          <a:ln w="9525">
            <a:noFill/>
          </a:ln>
        </c:spPr>
        <c:crossAx val="-581496432"/>
        <c:crosses val="autoZero"/>
        <c:crossBetween val="between"/>
      </c:valAx>
    </c:plotArea>
    <c:legend>
      <c:legendPos val="b"/>
      <c:overlay val="0"/>
    </c:legend>
    <c:plotVisOnly val="1"/>
    <c:dispBlanksAs val="gap"/>
    <c:showDLblsOverMax val="0"/>
  </c:chart>
  <c:spPr>
    <a:ln w="25400">
      <a:solidFill>
        <a:srgbClr val="00B0F0"/>
      </a:solidFill>
    </a:ln>
  </c:spPr>
  <c:printSettings>
    <c:headerFooter/>
    <c:pageMargins b="1" l="0.75" r="0.75" t="1" header="0.5" footer="0.5"/>
    <c:pageSetup/>
  </c:printSettings>
</c:chartSpace>
</file>

<file path=xl/drawings/_rels/drawing1.xml.rels><?xml version="1.0" encoding="UTF-8" standalone="yes"?>
<Relationships xmlns="http://schemas.openxmlformats.org/package/2006/relationships"><Relationship Id="rId2" Type="http://schemas.openxmlformats.org/officeDocument/2006/relationships/image" Target="../media/image2.jp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385739</xdr:colOff>
      <xdr:row>5</xdr:row>
      <xdr:rowOff>116977</xdr:rowOff>
    </xdr:from>
    <xdr:to>
      <xdr:col>8</xdr:col>
      <xdr:colOff>78154</xdr:colOff>
      <xdr:row>27</xdr:row>
      <xdr:rowOff>97692</xdr:rowOff>
    </xdr:to>
    <xdr:sp macro="" textlink="">
      <xdr:nvSpPr>
        <xdr:cNvPr id="7" name="TextBox 6">
          <a:extLst>
            <a:ext uri="{FF2B5EF4-FFF2-40B4-BE49-F238E27FC236}">
              <a16:creationId xmlns:a16="http://schemas.microsoft.com/office/drawing/2014/main" id="{5382DC61-8875-A54A-ACBB-FE6E34EEACE7}"/>
            </a:ext>
          </a:extLst>
        </xdr:cNvPr>
        <xdr:cNvSpPr txBox="1"/>
      </xdr:nvSpPr>
      <xdr:spPr>
        <a:xfrm>
          <a:off x="385739" y="1484669"/>
          <a:ext cx="6775107" cy="44941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This model is based on the Carl's Café model, but incorporates a very different 'front end' sales inputs,</a:t>
          </a:r>
          <a:r>
            <a:rPr lang="en-GB" sz="1100" b="0" i="0" u="none" strike="noStrike" baseline="0">
              <a:solidFill>
                <a:schemeClr val="dk1"/>
              </a:solidFill>
              <a:effectLst/>
              <a:latin typeface="+mn-lt"/>
              <a:ea typeface="+mn-ea"/>
              <a:cs typeface="+mn-cs"/>
            </a:rPr>
            <a:t> allowing for a variety of products and now a newly added subscription service. </a:t>
          </a:r>
          <a:r>
            <a:rPr lang="en-GB" sz="1100" b="0" i="0" u="none" strike="noStrike">
              <a:solidFill>
                <a:schemeClr val="dk1"/>
              </a:solidFill>
              <a:effectLst/>
              <a:latin typeface="+mn-lt"/>
              <a:ea typeface="+mn-ea"/>
              <a:cs typeface="+mn-cs"/>
            </a:rPr>
            <a:t>Davis Design is a ficticious design consultancy firm, offering both products and subscription services. </a:t>
          </a:r>
          <a:r>
            <a:rPr lang="en-GB" sz="1100"/>
            <a:t> </a:t>
          </a:r>
          <a:r>
            <a:rPr lang="en-GB" sz="1100" b="0" i="0" u="none" strike="noStrike">
              <a:solidFill>
                <a:schemeClr val="dk1"/>
              </a:solidFill>
              <a:effectLst/>
              <a:latin typeface="+mn-lt"/>
              <a:ea typeface="+mn-ea"/>
              <a:cs typeface="+mn-cs"/>
            </a:rPr>
            <a:t>This adaptation has been used widely by over a thousand</a:t>
          </a:r>
          <a:r>
            <a:rPr lang="en-GB" sz="1100" b="0" i="0" u="none" strike="noStrike" baseline="0">
              <a:solidFill>
                <a:schemeClr val="dk1"/>
              </a:solidFill>
              <a:effectLst/>
              <a:latin typeface="+mn-lt"/>
              <a:ea typeface="+mn-ea"/>
              <a:cs typeface="+mn-cs"/>
            </a:rPr>
            <a:t> </a:t>
          </a:r>
          <a:r>
            <a:rPr lang="en-GB" sz="1100" b="0" i="0" u="none" strike="noStrike">
              <a:solidFill>
                <a:schemeClr val="dk1"/>
              </a:solidFill>
              <a:effectLst/>
              <a:latin typeface="+mn-lt"/>
              <a:ea typeface="+mn-ea"/>
              <a:cs typeface="+mn-cs"/>
            </a:rPr>
            <a:t>students at UCL over the last 10 years, as well as at other academic institutions and by numerous entrepreneurs.</a:t>
          </a:r>
          <a:r>
            <a:rPr lang="en-GB" sz="1100" b="0" i="0" u="none" strike="noStrike" baseline="0">
              <a:solidFill>
                <a:schemeClr val="dk1"/>
              </a:solidFill>
              <a:effectLst/>
              <a:latin typeface="+mn-lt"/>
              <a:ea typeface="+mn-ea"/>
              <a:cs typeface="+mn-cs"/>
            </a:rPr>
            <a:t> </a:t>
          </a:r>
        </a:p>
        <a:p>
          <a:endParaRPr lang="en-GB" sz="1100" b="0" i="0" u="none" strike="noStrike" baseline="0">
            <a:solidFill>
              <a:schemeClr val="dk1"/>
            </a:solidFill>
            <a:effectLst/>
            <a:latin typeface="+mn-lt"/>
            <a:ea typeface="+mn-ea"/>
            <a:cs typeface="+mn-cs"/>
          </a:endParaRPr>
        </a:p>
        <a:p>
          <a:r>
            <a:rPr lang="en-GB" sz="1200" b="1" i="0" u="none" strike="noStrike" baseline="0">
              <a:solidFill>
                <a:schemeClr val="dk1"/>
              </a:solidFill>
              <a:effectLst/>
              <a:latin typeface="+mn-lt"/>
              <a:ea typeface="+mn-ea"/>
              <a:cs typeface="+mn-cs"/>
            </a:rPr>
            <a:t>Use by Entrepreneurs</a:t>
          </a:r>
        </a:p>
        <a:p>
          <a:r>
            <a:rPr lang="en-GB" sz="1100" b="0" i="0" u="none" strike="noStrike" baseline="0">
              <a:solidFill>
                <a:schemeClr val="dk1"/>
              </a:solidFill>
              <a:effectLst/>
              <a:latin typeface="+mn-lt"/>
              <a:ea typeface="+mn-ea"/>
              <a:cs typeface="+mn-cs"/>
            </a:rPr>
            <a:t>This model can form the basis of your own model and can be adapted as you wish. At its simplest level, you can put zero values into all the yellow input boxes which will then empty the model of any data. You can then add in descriptions and values as you wish, and avoid having to make formula changes. Alternatively, you can use it as the basis of a more sophisticated and tailored model to meet your own requirements. You can delete all pages and references to copyrights - these relate to use as part of an academic exercise. However, before choosing Carl's Cafe for your business, take a look at Davis Design, as it contains both a pricing model and a more flexible sales forecast. Hence this may be more suitable to adapt.</a:t>
          </a:r>
        </a:p>
        <a:p>
          <a:endParaRPr lang="en-GB" sz="1100" b="0" i="0" u="none" strike="noStrike" baseline="0">
            <a:solidFill>
              <a:schemeClr val="dk1"/>
            </a:solidFill>
            <a:effectLst/>
            <a:latin typeface="+mn-lt"/>
            <a:ea typeface="+mn-ea"/>
            <a:cs typeface="+mn-cs"/>
          </a:endParaRPr>
        </a:p>
        <a:p>
          <a:r>
            <a:rPr lang="en-GB" sz="1200" b="1" i="0" u="none" strike="noStrike">
              <a:solidFill>
                <a:schemeClr val="dk1"/>
              </a:solidFill>
              <a:effectLst/>
              <a:latin typeface="+mn-lt"/>
              <a:ea typeface="+mn-ea"/>
              <a:cs typeface="+mn-cs"/>
            </a:rPr>
            <a:t>Use in Education</a:t>
          </a:r>
        </a:p>
        <a:p>
          <a:r>
            <a:rPr lang="en-GB" sz="1100" b="0" i="0" u="none" strike="noStrike">
              <a:solidFill>
                <a:schemeClr val="dk1"/>
              </a:solidFill>
              <a:effectLst/>
              <a:latin typeface="+mn-lt"/>
              <a:ea typeface="+mn-ea"/>
              <a:cs typeface="+mn-cs"/>
            </a:rPr>
            <a:t>The model</a:t>
          </a:r>
          <a:r>
            <a:rPr lang="en-GB" sz="1100" b="0" i="0" u="none" strike="noStrike" baseline="0">
              <a:solidFill>
                <a:schemeClr val="dk1"/>
              </a:solidFill>
              <a:effectLst/>
              <a:latin typeface="+mn-lt"/>
              <a:ea typeface="+mn-ea"/>
              <a:cs typeface="+mn-cs"/>
            </a:rPr>
            <a:t> is designed to be used as part of an educational assignment. Full details of this assignment, along with rubrics, can be provided free to educators on request. My contact details are below. Students must leave the copyright details in place for their submission and cannot share their work with future students who may be doing this, or a similar, exercise.</a:t>
          </a:r>
          <a:endParaRPr lang="en-GB" sz="1100" b="0" i="0" u="none" strike="noStrike">
            <a:solidFill>
              <a:schemeClr val="dk1"/>
            </a:solidFill>
            <a:effectLst/>
            <a:latin typeface="+mn-lt"/>
            <a:ea typeface="+mn-ea"/>
            <a:cs typeface="+mn-cs"/>
          </a:endParaRPr>
        </a:p>
        <a:p>
          <a:endParaRPr lang="en-GB" sz="1100" b="0" i="0" u="none" strike="noStrike">
            <a:solidFill>
              <a:schemeClr val="dk1"/>
            </a:solidFill>
            <a:effectLst/>
            <a:latin typeface="+mn-lt"/>
            <a:ea typeface="+mn-ea"/>
            <a:cs typeface="+mn-cs"/>
          </a:endParaRPr>
        </a:p>
        <a:p>
          <a:r>
            <a:rPr lang="en-GB" sz="1100" b="0" i="0" u="none" strike="noStrike">
              <a:solidFill>
                <a:schemeClr val="dk1"/>
              </a:solidFill>
              <a:effectLst/>
              <a:latin typeface="+mn-lt"/>
              <a:ea typeface="+mn-ea"/>
              <a:cs typeface="+mn-cs"/>
            </a:rPr>
            <a:t>Please note this model is simplistic in places. For example the VAT calculation does not count any VAT on operating costs (the main one here is rent which does not usually attract VAT in any event). For more indepth intructions on creating a financial model based on this spreadsheet, see the appropriate chapters in our book.</a:t>
          </a:r>
          <a:endParaRPr lang="en-GB" sz="1100"/>
        </a:p>
      </xdr:txBody>
    </xdr:sp>
    <xdr:clientData/>
  </xdr:twoCellAnchor>
  <xdr:twoCellAnchor>
    <xdr:from>
      <xdr:col>0</xdr:col>
      <xdr:colOff>385847</xdr:colOff>
      <xdr:row>29</xdr:row>
      <xdr:rowOff>124401</xdr:rowOff>
    </xdr:from>
    <xdr:to>
      <xdr:col>8</xdr:col>
      <xdr:colOff>127001</xdr:colOff>
      <xdr:row>38</xdr:row>
      <xdr:rowOff>19538</xdr:rowOff>
    </xdr:to>
    <xdr:sp macro="" textlink="">
      <xdr:nvSpPr>
        <xdr:cNvPr id="8" name="TextBox 7">
          <a:extLst>
            <a:ext uri="{FF2B5EF4-FFF2-40B4-BE49-F238E27FC236}">
              <a16:creationId xmlns:a16="http://schemas.microsoft.com/office/drawing/2014/main" id="{FA360B46-41CF-2242-B802-FD5B56B27BE7}"/>
            </a:ext>
          </a:extLst>
        </xdr:cNvPr>
        <xdr:cNvSpPr txBox="1"/>
      </xdr:nvSpPr>
      <xdr:spPr>
        <a:xfrm>
          <a:off x="385847" y="6533016"/>
          <a:ext cx="6823846" cy="174152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A financial model, like this simple example one, is a very powerful tool.</a:t>
          </a:r>
          <a:r>
            <a:rPr lang="en-GB" sz="1100"/>
            <a:t> </a:t>
          </a:r>
          <a:r>
            <a:rPr lang="en-GB" sz="1100" b="0" i="0" u="none" strike="noStrike">
              <a:solidFill>
                <a:schemeClr val="dk1"/>
              </a:solidFill>
              <a:effectLst/>
              <a:latin typeface="+mn-lt"/>
              <a:ea typeface="+mn-ea"/>
              <a:cs typeface="+mn-cs"/>
            </a:rPr>
            <a:t>You can quickly see how changes to your assumptions and costs affect the profitability and cash flow of a business.</a:t>
          </a:r>
          <a:r>
            <a:rPr lang="en-GB" sz="1100"/>
            <a:t> </a:t>
          </a:r>
          <a:r>
            <a:rPr lang="en-GB" sz="1100" b="0" i="0" u="none" strike="noStrike">
              <a:solidFill>
                <a:schemeClr val="dk1"/>
              </a:solidFill>
              <a:effectLst/>
              <a:latin typeface="+mn-lt"/>
              <a:ea typeface="+mn-ea"/>
              <a:cs typeface="+mn-cs"/>
            </a:rPr>
            <a:t> This model is just an example, and will not suit every type of business. It does, however, </a:t>
          </a:r>
          <a:r>
            <a:rPr lang="en-GB" sz="1100"/>
            <a:t> </a:t>
          </a:r>
          <a:r>
            <a:rPr lang="en-GB" sz="1100" b="0" i="0" u="none" strike="noStrike">
              <a:solidFill>
                <a:schemeClr val="dk1"/>
              </a:solidFill>
              <a:effectLst/>
              <a:latin typeface="+mn-lt"/>
              <a:ea typeface="+mn-ea"/>
              <a:cs typeface="+mn-cs"/>
            </a:rPr>
            <a:t>represent the principles of how they should be constructed.</a:t>
          </a:r>
          <a:r>
            <a:rPr lang="en-GB" sz="1100"/>
            <a:t> </a:t>
          </a:r>
          <a:r>
            <a:rPr lang="en-GB" sz="1100" b="0" i="0" u="none" strike="noStrike">
              <a:solidFill>
                <a:schemeClr val="dk1"/>
              </a:solidFill>
              <a:effectLst/>
              <a:latin typeface="+mn-lt"/>
              <a:ea typeface="+mn-ea"/>
              <a:cs typeface="+mn-cs"/>
            </a:rPr>
            <a:t> </a:t>
          </a:r>
          <a:r>
            <a:rPr lang="en-GB" sz="1100"/>
            <a:t> </a:t>
          </a:r>
        </a:p>
        <a:p>
          <a:endParaRPr lang="en-GB" sz="1100" b="0" i="0" u="none" strike="noStrike">
            <a:solidFill>
              <a:schemeClr val="dk1"/>
            </a:solidFill>
            <a:effectLst/>
            <a:latin typeface="+mn-lt"/>
            <a:ea typeface="+mn-ea"/>
            <a:cs typeface="+mn-cs"/>
          </a:endParaRPr>
        </a:p>
        <a:p>
          <a:r>
            <a:rPr lang="en-GB" sz="1100" b="0" i="0" u="none" strike="noStrike">
              <a:solidFill>
                <a:schemeClr val="dk1"/>
              </a:solidFill>
              <a:effectLst/>
              <a:latin typeface="+mn-lt"/>
              <a:ea typeface="+mn-ea"/>
              <a:cs typeface="+mn-cs"/>
            </a:rPr>
            <a:t>I have seen hundreds of business plans and business angel pitches in the real world. </a:t>
          </a:r>
          <a:r>
            <a:rPr lang="en-GB" sz="1100" i="0"/>
            <a:t> </a:t>
          </a:r>
          <a:r>
            <a:rPr lang="en-GB" sz="1100" b="0" i="0" u="none" strike="noStrike">
              <a:solidFill>
                <a:schemeClr val="dk1"/>
              </a:solidFill>
              <a:effectLst/>
              <a:latin typeface="+mn-lt"/>
              <a:ea typeface="+mn-ea"/>
              <a:cs typeface="+mn-cs"/>
            </a:rPr>
            <a:t>They all have one thing in common – a P&amp;L summary almost identical to the one on the Summary tab.  </a:t>
          </a:r>
          <a:r>
            <a:rPr lang="en-GB" sz="1100" i="0"/>
            <a:t> </a:t>
          </a:r>
          <a:r>
            <a:rPr lang="en-GB" sz="1100" b="0" i="0" u="none" strike="noStrike">
              <a:solidFill>
                <a:schemeClr val="dk1"/>
              </a:solidFill>
              <a:effectLst/>
              <a:latin typeface="+mn-lt"/>
              <a:ea typeface="+mn-ea"/>
              <a:cs typeface="+mn-cs"/>
            </a:rPr>
            <a:t>It’s vital – whether you are a student or a business – that you are able to produce this type of three-year summary.  </a:t>
          </a:r>
          <a:r>
            <a:rPr lang="en-GB" sz="1100" i="0"/>
            <a:t> </a:t>
          </a:r>
        </a:p>
      </xdr:txBody>
    </xdr:sp>
    <xdr:clientData/>
  </xdr:twoCellAnchor>
  <xdr:twoCellAnchor>
    <xdr:from>
      <xdr:col>0</xdr:col>
      <xdr:colOff>388368</xdr:colOff>
      <xdr:row>39</xdr:row>
      <xdr:rowOff>142701</xdr:rowOff>
    </xdr:from>
    <xdr:to>
      <xdr:col>8</xdr:col>
      <xdr:colOff>68385</xdr:colOff>
      <xdr:row>57</xdr:row>
      <xdr:rowOff>0</xdr:rowOff>
    </xdr:to>
    <xdr:sp macro="" textlink="">
      <xdr:nvSpPr>
        <xdr:cNvPr id="9" name="TextBox 8">
          <a:extLst>
            <a:ext uri="{FF2B5EF4-FFF2-40B4-BE49-F238E27FC236}">
              <a16:creationId xmlns:a16="http://schemas.microsoft.com/office/drawing/2014/main" id="{E0BD98E2-1818-C243-AC1C-DEFD0408C0AB}"/>
            </a:ext>
          </a:extLst>
        </xdr:cNvPr>
        <xdr:cNvSpPr txBox="1"/>
      </xdr:nvSpPr>
      <xdr:spPr>
        <a:xfrm>
          <a:off x="388368" y="8720086"/>
          <a:ext cx="6762709" cy="358914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The most sensible way of building a robust financial model is to follow these steps:</a:t>
          </a:r>
          <a:r>
            <a:rPr lang="en-GB" sz="1100"/>
            <a:t> </a:t>
          </a:r>
          <a:r>
            <a:rPr lang="en-GB" sz="1100" b="0" i="0" u="none" strike="noStrike">
              <a:solidFill>
                <a:schemeClr val="dk1"/>
              </a:solidFill>
              <a:effectLst/>
              <a:latin typeface="+mn-lt"/>
              <a:ea typeface="+mn-ea"/>
              <a:cs typeface="+mn-cs"/>
            </a:rPr>
            <a:t> </a:t>
          </a:r>
          <a:r>
            <a:rPr lang="en-GB" sz="1100"/>
            <a:t> </a:t>
          </a:r>
        </a:p>
        <a:p>
          <a:endParaRPr lang="en-GB" sz="1100" b="0" i="0" u="none" strike="noStrike">
            <a:solidFill>
              <a:schemeClr val="dk1"/>
            </a:solidFill>
            <a:effectLst/>
            <a:latin typeface="+mn-lt"/>
            <a:ea typeface="+mn-ea"/>
            <a:cs typeface="+mn-cs"/>
          </a:endParaRPr>
        </a:p>
        <a:p>
          <a:r>
            <a:rPr lang="en-GB" sz="1100" b="0" i="0" u="none" strike="noStrike">
              <a:solidFill>
                <a:schemeClr val="dk1"/>
              </a:solidFill>
              <a:effectLst/>
              <a:latin typeface="+mn-lt"/>
              <a:ea typeface="+mn-ea"/>
              <a:cs typeface="+mn-cs"/>
            </a:rPr>
            <a:t>1.  Building up ASSUMPTIONS.</a:t>
          </a:r>
          <a:r>
            <a:rPr lang="en-GB" sz="1100"/>
            <a:t> </a:t>
          </a:r>
        </a:p>
        <a:p>
          <a:r>
            <a:rPr lang="en-GB" sz="1100" b="0" i="0" u="none" strike="noStrike">
              <a:solidFill>
                <a:schemeClr val="dk1"/>
              </a:solidFill>
              <a:effectLst/>
              <a:latin typeface="+mn-lt"/>
              <a:ea typeface="+mn-ea"/>
              <a:cs typeface="+mn-cs"/>
            </a:rPr>
            <a:t>2.  Creating the PROFIT &amp; LOSS from these assumptions.</a:t>
          </a:r>
          <a:r>
            <a:rPr lang="en-GB" sz="1100"/>
            <a:t> </a:t>
          </a:r>
        </a:p>
        <a:p>
          <a:r>
            <a:rPr lang="en-GB" sz="1100" b="0" i="0" u="none" strike="noStrike">
              <a:solidFill>
                <a:schemeClr val="dk1"/>
              </a:solidFill>
              <a:effectLst/>
              <a:latin typeface="+mn-lt"/>
              <a:ea typeface="+mn-ea"/>
              <a:cs typeface="+mn-cs"/>
            </a:rPr>
            <a:t>3.  Creating the CASH FLOW from the Profit &amp; Loss output and other</a:t>
          </a:r>
          <a:r>
            <a:rPr lang="en-GB" sz="1100" b="0" i="0" u="none" strike="noStrike" baseline="0">
              <a:solidFill>
                <a:schemeClr val="dk1"/>
              </a:solidFill>
              <a:effectLst/>
              <a:latin typeface="+mn-lt"/>
              <a:ea typeface="+mn-ea"/>
              <a:cs typeface="+mn-cs"/>
            </a:rPr>
            <a:t> assumptions</a:t>
          </a:r>
          <a:r>
            <a:rPr lang="en-GB" sz="1100" b="0" i="0" u="none" strike="noStrike">
              <a:solidFill>
                <a:schemeClr val="dk1"/>
              </a:solidFill>
              <a:effectLst/>
              <a:latin typeface="+mn-lt"/>
              <a:ea typeface="+mn-ea"/>
              <a:cs typeface="+mn-cs"/>
            </a:rPr>
            <a:t>.</a:t>
          </a:r>
          <a:r>
            <a:rPr lang="en-GB" sz="1100"/>
            <a:t> </a:t>
          </a:r>
        </a:p>
        <a:p>
          <a:r>
            <a:rPr lang="en-GB" sz="1100" b="0" i="0" u="none" strike="noStrike">
              <a:solidFill>
                <a:schemeClr val="dk1"/>
              </a:solidFill>
              <a:effectLst/>
              <a:latin typeface="+mn-lt"/>
              <a:ea typeface="+mn-ea"/>
              <a:cs typeface="+mn-cs"/>
            </a:rPr>
            <a:t>4.  Creating the BALANCE SHEET forecast.</a:t>
          </a:r>
          <a:r>
            <a:rPr lang="en-GB" sz="1100"/>
            <a:t> </a:t>
          </a:r>
          <a:r>
            <a:rPr lang="en-GB" sz="1100" b="0" i="0" u="none" strike="noStrike">
              <a:solidFill>
                <a:schemeClr val="dk1"/>
              </a:solidFill>
              <a:effectLst/>
              <a:latin typeface="+mn-lt"/>
              <a:ea typeface="+mn-ea"/>
              <a:cs typeface="+mn-cs"/>
            </a:rPr>
            <a:t> </a:t>
          </a:r>
          <a:r>
            <a:rPr lang="en-GB" sz="1100"/>
            <a:t> </a:t>
          </a:r>
        </a:p>
        <a:p>
          <a:endParaRPr lang="en-GB" sz="1100" b="0" i="0" u="none" strike="noStrike">
            <a:solidFill>
              <a:schemeClr val="dk1"/>
            </a:solidFill>
            <a:effectLst/>
            <a:latin typeface="+mn-lt"/>
            <a:ea typeface="+mn-ea"/>
            <a:cs typeface="+mn-cs"/>
          </a:endParaRPr>
        </a:p>
        <a:p>
          <a:r>
            <a:rPr lang="en-GB" sz="1100" b="0" i="0" u="none" strike="noStrike">
              <a:solidFill>
                <a:schemeClr val="dk1"/>
              </a:solidFill>
              <a:effectLst/>
              <a:latin typeface="+mn-lt"/>
              <a:ea typeface="+mn-ea"/>
              <a:cs typeface="+mn-cs"/>
            </a:rPr>
            <a:t>A common question is:</a:t>
          </a:r>
          <a:r>
            <a:rPr lang="en-GB" sz="1100" b="0" i="1" u="none" strike="noStrike">
              <a:solidFill>
                <a:schemeClr val="dk1"/>
              </a:solidFill>
              <a:effectLst/>
              <a:latin typeface="+mn-lt"/>
              <a:ea typeface="+mn-ea"/>
              <a:cs typeface="+mn-cs"/>
            </a:rPr>
            <a:t> “Why not do just a Cash Flow, or do the Cash Flow first?"</a:t>
          </a:r>
          <a:r>
            <a:rPr lang="en-GB" sz="1100" b="0" i="0" u="none" strike="noStrike">
              <a:solidFill>
                <a:schemeClr val="dk1"/>
              </a:solidFill>
              <a:effectLst/>
              <a:latin typeface="+mn-lt"/>
              <a:ea typeface="+mn-ea"/>
              <a:cs typeface="+mn-cs"/>
            </a:rPr>
            <a:t>.</a:t>
          </a:r>
          <a:r>
            <a:rPr lang="en-GB" sz="1100" b="0" i="0" u="none" strike="noStrike" baseline="0">
              <a:solidFill>
                <a:schemeClr val="dk1"/>
              </a:solidFill>
              <a:effectLst/>
              <a:latin typeface="+mn-lt"/>
              <a:ea typeface="+mn-ea"/>
              <a:cs typeface="+mn-cs"/>
            </a:rPr>
            <a:t> </a:t>
          </a:r>
          <a:r>
            <a:rPr lang="en-GB" sz="1100" b="0" i="0" u="none" strike="noStrike">
              <a:solidFill>
                <a:schemeClr val="dk1"/>
              </a:solidFill>
              <a:effectLst/>
              <a:latin typeface="+mn-lt"/>
              <a:ea typeface="+mn-ea"/>
              <a:cs typeface="+mn-cs"/>
            </a:rPr>
            <a:t>Three principle reasons why not:</a:t>
          </a:r>
          <a:r>
            <a:rPr lang="en-GB" sz="1100"/>
            <a:t> </a:t>
          </a:r>
          <a:r>
            <a:rPr lang="en-GB" sz="1100" b="0" i="0" u="none" strike="noStrike">
              <a:solidFill>
                <a:schemeClr val="dk1"/>
              </a:solidFill>
              <a:effectLst/>
              <a:latin typeface="+mn-lt"/>
              <a:ea typeface="+mn-ea"/>
              <a:cs typeface="+mn-cs"/>
            </a:rPr>
            <a:t> </a:t>
          </a:r>
          <a:r>
            <a:rPr lang="en-GB" sz="1100"/>
            <a:t> </a:t>
          </a:r>
        </a:p>
        <a:p>
          <a:pPr marL="171450" indent="-171450">
            <a:buFont typeface="Wingdings" pitchFamily="2" charset="2"/>
            <a:buChar char="§"/>
          </a:pPr>
          <a:endParaRPr lang="en-GB" sz="1100"/>
        </a:p>
        <a:p>
          <a:pPr marL="171450" lvl="0" indent="-171450">
            <a:buFont typeface="Wingdings" pitchFamily="2" charset="2"/>
            <a:buChar char="§"/>
          </a:pPr>
          <a:r>
            <a:rPr lang="en-GB" sz="1100">
              <a:solidFill>
                <a:schemeClr val="dk1"/>
              </a:solidFill>
              <a:effectLst/>
              <a:latin typeface="+mn-lt"/>
              <a:ea typeface="+mn-ea"/>
              <a:cs typeface="+mn-cs"/>
            </a:rPr>
            <a:t>There’s not much point in analysing cash flow without understanding whether a business is profitable or not. Often substantial changes may be made to the assumptions of business a model if it is shown to be unprofitable. So it is vital this is done first. </a:t>
          </a:r>
        </a:p>
        <a:p>
          <a:pPr marL="171450" lvl="0" indent="-171450">
            <a:buFont typeface="Wingdings" pitchFamily="2" charset="2"/>
            <a:buChar char="§"/>
          </a:pPr>
          <a:r>
            <a:rPr lang="en-GB" sz="1100">
              <a:solidFill>
                <a:schemeClr val="dk1"/>
              </a:solidFill>
              <a:effectLst/>
              <a:latin typeface="+mn-lt"/>
              <a:ea typeface="+mn-ea"/>
              <a:cs typeface="+mn-cs"/>
            </a:rPr>
            <a:t>The greatest long-term driver of cash flow – in most cases – will be the profit or loss generated by the business. Sure, there are timing issues, but a business making money will ultimately produce cash in the bank, and one losing money will empty it.</a:t>
          </a:r>
        </a:p>
        <a:p>
          <a:pPr marL="171450" lvl="0" indent="-171450">
            <a:buFont typeface="Wingdings" pitchFamily="2" charset="2"/>
            <a:buChar char="§"/>
          </a:pPr>
          <a:r>
            <a:rPr lang="en-GB" sz="1100">
              <a:solidFill>
                <a:schemeClr val="dk1"/>
              </a:solidFill>
              <a:effectLst/>
              <a:latin typeface="+mn-lt"/>
              <a:ea typeface="+mn-ea"/>
              <a:cs typeface="+mn-cs"/>
            </a:rPr>
            <a:t>This methodology is the one used in the real world.   </a:t>
          </a:r>
        </a:p>
        <a:p>
          <a:pPr marL="171450" indent="-171450">
            <a:buFont typeface="Wingdings" pitchFamily="2" charset="2"/>
            <a:buChar char="§"/>
          </a:pPr>
          <a:endParaRPr lang="en-GB" sz="1100" b="0" i="0" u="none" strike="noStrike">
            <a:solidFill>
              <a:schemeClr val="dk1"/>
            </a:solidFill>
            <a:effectLst/>
            <a:latin typeface="+mn-lt"/>
            <a:ea typeface="+mn-ea"/>
            <a:cs typeface="+mn-cs"/>
          </a:endParaRPr>
        </a:p>
        <a:p>
          <a:r>
            <a:rPr lang="en-GB" sz="1100" b="0" i="0" u="none" strike="noStrike">
              <a:solidFill>
                <a:schemeClr val="dk1"/>
              </a:solidFill>
              <a:effectLst/>
              <a:latin typeface="+mn-lt"/>
              <a:ea typeface="+mn-ea"/>
              <a:cs typeface="+mn-cs"/>
            </a:rPr>
            <a:t>So keep the P&amp;L and the Cash Flow as separate - but of course linked - sections. A 'hybrid' P&amp;L and Cash Flow, is in fact just a Cash Flow and consequently potentially</a:t>
          </a:r>
          <a:r>
            <a:rPr lang="en-GB" sz="1100" b="0" i="0" u="none" strike="noStrike" baseline="0">
              <a:solidFill>
                <a:schemeClr val="dk1"/>
              </a:solidFill>
              <a:effectLst/>
              <a:latin typeface="+mn-lt"/>
              <a:ea typeface="+mn-ea"/>
              <a:cs typeface="+mn-cs"/>
            </a:rPr>
            <a:t> a very flawed model.</a:t>
          </a:r>
          <a:r>
            <a:rPr lang="en-GB" sz="1100" b="0" i="0" u="none" strike="noStrike">
              <a:solidFill>
                <a:schemeClr val="dk1"/>
              </a:solidFill>
              <a:effectLst/>
              <a:latin typeface="+mn-lt"/>
              <a:ea typeface="+mn-ea"/>
              <a:cs typeface="+mn-cs"/>
            </a:rPr>
            <a:t> </a:t>
          </a:r>
          <a:endParaRPr lang="en-GB" sz="1100" i="0"/>
        </a:p>
      </xdr:txBody>
    </xdr:sp>
    <xdr:clientData/>
  </xdr:twoCellAnchor>
  <xdr:twoCellAnchor>
    <xdr:from>
      <xdr:col>0</xdr:col>
      <xdr:colOff>383007</xdr:colOff>
      <xdr:row>58</xdr:row>
      <xdr:rowOff>82119</xdr:rowOff>
    </xdr:from>
    <xdr:to>
      <xdr:col>8</xdr:col>
      <xdr:colOff>58616</xdr:colOff>
      <xdr:row>68</xdr:row>
      <xdr:rowOff>179293</xdr:rowOff>
    </xdr:to>
    <xdr:sp macro="" textlink="">
      <xdr:nvSpPr>
        <xdr:cNvPr id="11" name="TextBox 10">
          <a:extLst>
            <a:ext uri="{FF2B5EF4-FFF2-40B4-BE49-F238E27FC236}">
              <a16:creationId xmlns:a16="http://schemas.microsoft.com/office/drawing/2014/main" id="{D58D2936-A34F-2746-BD70-397BFC503C17}"/>
            </a:ext>
          </a:extLst>
        </xdr:cNvPr>
        <xdr:cNvSpPr txBox="1"/>
      </xdr:nvSpPr>
      <xdr:spPr>
        <a:xfrm>
          <a:off x="383007" y="12713734"/>
          <a:ext cx="6758301" cy="21487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Here are some general tips on keeping your spreadsheets simple and tidy:</a:t>
          </a:r>
        </a:p>
        <a:p>
          <a:endParaRPr lang="en-GB" sz="1100" b="0" i="0" u="none" strike="noStrike">
            <a:solidFill>
              <a:schemeClr val="dk1"/>
            </a:solidFill>
            <a:effectLst/>
            <a:latin typeface="+mn-lt"/>
            <a:ea typeface="+mn-ea"/>
            <a:cs typeface="+mn-cs"/>
          </a:endParaRPr>
        </a:p>
        <a:p>
          <a:pPr marL="171450" indent="-171450">
            <a:buFont typeface="Wingdings" pitchFamily="2" charset="2"/>
            <a:buChar char="§"/>
          </a:pPr>
          <a:r>
            <a:rPr lang="en-GB" sz="1100" b="0" i="0" u="none" strike="noStrike">
              <a:solidFill>
                <a:schemeClr val="dk1"/>
              </a:solidFill>
              <a:effectLst/>
              <a:latin typeface="+mn-lt"/>
              <a:ea typeface="+mn-ea"/>
              <a:cs typeface="+mn-cs"/>
            </a:rPr>
            <a:t>Have a colour for all your input cells. In this model they are all yellow. This allows users to know which cells are for inputting variables, and which contain</a:t>
          </a:r>
          <a:r>
            <a:rPr lang="en-GB" sz="1100" b="0" i="0" u="none" strike="noStrike" baseline="0">
              <a:solidFill>
                <a:schemeClr val="dk1"/>
              </a:solidFill>
              <a:effectLst/>
              <a:latin typeface="+mn-lt"/>
              <a:ea typeface="+mn-ea"/>
              <a:cs typeface="+mn-cs"/>
            </a:rPr>
            <a:t> formulas.</a:t>
          </a:r>
        </a:p>
        <a:p>
          <a:pPr marL="171450" indent="-171450">
            <a:buFont typeface="Wingdings" pitchFamily="2" charset="2"/>
            <a:buChar char="§"/>
          </a:pPr>
          <a:r>
            <a:rPr lang="en-GB" sz="1100" b="0" i="0" u="none" strike="noStrike" baseline="0">
              <a:solidFill>
                <a:schemeClr val="dk1"/>
              </a:solidFill>
              <a:effectLst/>
              <a:latin typeface="+mn-lt"/>
              <a:ea typeface="+mn-ea"/>
              <a:cs typeface="+mn-cs"/>
            </a:rPr>
            <a:t>Avoid making it too complex or too detailed to begin with. You can add more detail in the future - to begin with your goal should be to establish the general direction of a business.</a:t>
          </a:r>
        </a:p>
        <a:p>
          <a:pPr marL="171450" indent="-171450">
            <a:buFont typeface="Wingdings" pitchFamily="2" charset="2"/>
            <a:buChar char="§"/>
          </a:pPr>
          <a:r>
            <a:rPr lang="en-GB" sz="1100" b="0" i="0" u="none" strike="noStrike" baseline="0">
              <a:solidFill>
                <a:schemeClr val="dk1"/>
              </a:solidFill>
              <a:effectLst/>
              <a:latin typeface="+mn-lt"/>
              <a:ea typeface="+mn-ea"/>
              <a:cs typeface="+mn-cs"/>
            </a:rPr>
            <a:t>Put more detailed workings either beneath the main reports, or on a seperate sheet.</a:t>
          </a:r>
        </a:p>
        <a:p>
          <a:pPr marL="171450" indent="-171450">
            <a:buFont typeface="Wingdings" pitchFamily="2" charset="2"/>
            <a:buChar char="§"/>
          </a:pPr>
          <a:r>
            <a:rPr lang="en-GB" sz="1100" b="0" i="0" u="none" strike="noStrike" baseline="0">
              <a:solidFill>
                <a:schemeClr val="dk1"/>
              </a:solidFill>
              <a:effectLst/>
              <a:latin typeface="+mn-lt"/>
              <a:ea typeface="+mn-ea"/>
              <a:cs typeface="+mn-cs"/>
            </a:rPr>
            <a:t>Each day you work on a spreadsheet, save it under today's date. This way you will have a series of back-ups should the spreadsheet become corrupted, or you accidently delete something.</a:t>
          </a:r>
        </a:p>
        <a:p>
          <a:pPr marL="171450" indent="-171450">
            <a:buFont typeface="Wingdings" pitchFamily="2" charset="2"/>
            <a:buChar char="§"/>
          </a:pPr>
          <a:r>
            <a:rPr lang="en-GB" sz="1100" b="0" i="0" u="none" strike="noStrike" baseline="0">
              <a:solidFill>
                <a:schemeClr val="dk1"/>
              </a:solidFill>
              <a:effectLst/>
              <a:latin typeface="+mn-lt"/>
              <a:ea typeface="+mn-ea"/>
              <a:cs typeface="+mn-cs"/>
            </a:rPr>
            <a:t>Always use a cloud drive for storage of your work. This may also have the facility to see previous saved versions.</a:t>
          </a:r>
        </a:p>
      </xdr:txBody>
    </xdr:sp>
    <xdr:clientData/>
  </xdr:twoCellAnchor>
  <xdr:twoCellAnchor>
    <xdr:from>
      <xdr:col>0</xdr:col>
      <xdr:colOff>385527</xdr:colOff>
      <xdr:row>70</xdr:row>
      <xdr:rowOff>108306</xdr:rowOff>
    </xdr:from>
    <xdr:to>
      <xdr:col>8</xdr:col>
      <xdr:colOff>68385</xdr:colOff>
      <xdr:row>105</xdr:row>
      <xdr:rowOff>0</xdr:rowOff>
    </xdr:to>
    <xdr:sp macro="" textlink="">
      <xdr:nvSpPr>
        <xdr:cNvPr id="12" name="TextBox 11">
          <a:extLst>
            <a:ext uri="{FF2B5EF4-FFF2-40B4-BE49-F238E27FC236}">
              <a16:creationId xmlns:a16="http://schemas.microsoft.com/office/drawing/2014/main" id="{3A12AB73-D1E2-874A-9E63-4C5C9874F12D}"/>
            </a:ext>
          </a:extLst>
        </xdr:cNvPr>
        <xdr:cNvSpPr txBox="1"/>
      </xdr:nvSpPr>
      <xdr:spPr>
        <a:xfrm>
          <a:off x="385527" y="15318998"/>
          <a:ext cx="6765550" cy="76289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200" b="1" i="0" u="none" strike="noStrike" baseline="0">
              <a:solidFill>
                <a:schemeClr val="dk1"/>
              </a:solidFill>
              <a:effectLst/>
              <a:latin typeface="+mn-lt"/>
              <a:ea typeface="+mn-ea"/>
              <a:cs typeface="+mn-cs"/>
            </a:rPr>
            <a:t>Entrepreneurial Finance Book</a:t>
          </a:r>
        </a:p>
        <a:p>
          <a:r>
            <a:rPr lang="en-GB" sz="1100" b="0" i="0" u="none" strike="noStrike" baseline="0">
              <a:solidFill>
                <a:schemeClr val="dk1"/>
              </a:solidFill>
              <a:effectLst/>
              <a:latin typeface="+mn-lt"/>
              <a:ea typeface="+mn-ea"/>
              <a:cs typeface="+mn-cs"/>
            </a:rPr>
            <a:t>A full explanation on the financial statements can be found in our book, details below. For UCL students, a digital version can be obtained free from the library. This will be particularly helpful for understanding the financial ratios (both calculation and explanations).</a:t>
          </a:r>
        </a:p>
        <a:p>
          <a:endParaRPr lang="en-GB" sz="1100" b="0" i="0" u="none" strike="noStrike" baseline="0">
            <a:solidFill>
              <a:schemeClr val="dk1"/>
            </a:solidFill>
            <a:effectLst/>
            <a:latin typeface="+mn-lt"/>
            <a:ea typeface="+mn-ea"/>
            <a:cs typeface="+mn-cs"/>
          </a:endParaRPr>
        </a:p>
        <a:p>
          <a:r>
            <a:rPr lang="en-GB" sz="1200" b="1" i="0" u="none" strike="noStrike" baseline="0">
              <a:solidFill>
                <a:schemeClr val="dk1"/>
              </a:solidFill>
              <a:effectLst/>
              <a:latin typeface="+mn-lt"/>
              <a:ea typeface="+mn-ea"/>
              <a:cs typeface="+mn-cs"/>
            </a:rPr>
            <a:t>Notes in Cells</a:t>
          </a:r>
        </a:p>
        <a:p>
          <a:r>
            <a:rPr lang="en-GB" sz="1100" b="0" i="0" u="none" strike="noStrike" baseline="0">
              <a:solidFill>
                <a:schemeClr val="dk1"/>
              </a:solidFill>
              <a:effectLst/>
              <a:latin typeface="+mn-lt"/>
              <a:ea typeface="+mn-ea"/>
              <a:cs typeface="+mn-cs"/>
            </a:rPr>
            <a:t>Certain cells in the model have some explanation further attached on the item concerned. These can be found by hovering over cells with a red triangle in the top right hand corner.</a:t>
          </a:r>
        </a:p>
        <a:p>
          <a:endParaRPr lang="en-GB" sz="1100" b="0" i="0" u="none" strike="noStrike" baseline="0">
            <a:solidFill>
              <a:schemeClr val="dk1"/>
            </a:solidFill>
            <a:effectLst/>
            <a:latin typeface="+mn-lt"/>
            <a:ea typeface="+mn-ea"/>
            <a:cs typeface="+mn-cs"/>
          </a:endParaRPr>
        </a:p>
        <a:p>
          <a:r>
            <a:rPr lang="en-GB" sz="1200" b="1" i="0" u="none" strike="noStrike" baseline="0">
              <a:solidFill>
                <a:schemeClr val="dk1"/>
              </a:solidFill>
              <a:effectLst/>
              <a:latin typeface="+mn-lt"/>
              <a:ea typeface="+mn-ea"/>
              <a:cs typeface="+mn-cs"/>
            </a:rPr>
            <a:t>Pink Information Boxes</a:t>
          </a:r>
        </a:p>
        <a:p>
          <a:r>
            <a:rPr lang="en-GB" sz="1100" b="0" i="0" u="none" strike="noStrike" baseline="0">
              <a:solidFill>
                <a:schemeClr val="dk1"/>
              </a:solidFill>
              <a:effectLst/>
              <a:latin typeface="+mn-lt"/>
              <a:ea typeface="+mn-ea"/>
              <a:cs typeface="+mn-cs"/>
            </a:rPr>
            <a:t>These can be found throughout the model adding more explanation and also offering guidance to students using this as part of an academic exercise. These can easily be deleted when not required.</a:t>
          </a:r>
        </a:p>
        <a:p>
          <a:endParaRPr lang="en-GB" sz="1100" b="0" i="0" u="none" strike="noStrike" baseline="0">
            <a:solidFill>
              <a:schemeClr val="dk1"/>
            </a:solidFill>
            <a:effectLst/>
            <a:latin typeface="+mn-lt"/>
            <a:ea typeface="+mn-ea"/>
            <a:cs typeface="+mn-cs"/>
          </a:endParaRPr>
        </a:p>
        <a:p>
          <a:r>
            <a:rPr lang="en-GB" sz="1200" b="1" i="0" u="none" strike="noStrike">
              <a:solidFill>
                <a:schemeClr val="dk1"/>
              </a:solidFill>
              <a:effectLst/>
              <a:latin typeface="+mn-lt"/>
              <a:ea typeface="+mn-ea"/>
              <a:cs typeface="+mn-cs"/>
            </a:rPr>
            <a:t>Flow</a:t>
          </a:r>
          <a:r>
            <a:rPr lang="en-GB" sz="1200" b="1" i="0" u="none" strike="noStrike" baseline="0">
              <a:solidFill>
                <a:schemeClr val="dk1"/>
              </a:solidFill>
              <a:effectLst/>
              <a:latin typeface="+mn-lt"/>
              <a:ea typeface="+mn-ea"/>
              <a:cs typeface="+mn-cs"/>
            </a:rPr>
            <a:t> of Sheets</a:t>
          </a:r>
        </a:p>
        <a:p>
          <a:r>
            <a:rPr lang="en-GB" sz="1100" b="0" i="0" u="none" strike="noStrike" baseline="0">
              <a:solidFill>
                <a:schemeClr val="dk1"/>
              </a:solidFill>
              <a:effectLst/>
              <a:latin typeface="+mn-lt"/>
              <a:ea typeface="+mn-ea"/>
              <a:cs typeface="+mn-cs"/>
            </a:rPr>
            <a:t>The model has been designed to make understanding the way it works as easy as possible. </a:t>
          </a:r>
          <a:r>
            <a:rPr lang="en-GB" sz="1100" b="0" i="0" u="none" strike="noStrike">
              <a:solidFill>
                <a:schemeClr val="dk1"/>
              </a:solidFill>
              <a:effectLst/>
              <a:latin typeface="+mn-lt"/>
              <a:ea typeface="+mn-ea"/>
              <a:cs typeface="+mn-cs"/>
            </a:rPr>
            <a:t>The individual</a:t>
          </a:r>
          <a:r>
            <a:rPr lang="en-GB" sz="1100" b="0" i="0" u="none" strike="noStrike" baseline="0">
              <a:solidFill>
                <a:schemeClr val="dk1"/>
              </a:solidFill>
              <a:effectLst/>
              <a:latin typeface="+mn-lt"/>
              <a:ea typeface="+mn-ea"/>
              <a:cs typeface="+mn-cs"/>
            </a:rPr>
            <a:t> </a:t>
          </a:r>
          <a:r>
            <a:rPr lang="en-GB" sz="1100" b="0" i="0" u="none" strike="noStrike">
              <a:solidFill>
                <a:schemeClr val="dk1"/>
              </a:solidFill>
              <a:effectLst/>
              <a:latin typeface="+mn-lt"/>
              <a:ea typeface="+mn-ea"/>
              <a:cs typeface="+mn-cs"/>
            </a:rPr>
            <a:t>sheets feed from the left only, each one helping to build the</a:t>
          </a:r>
          <a:r>
            <a:rPr lang="en-GB" sz="1100" b="0" i="0" u="none" strike="noStrike" baseline="0">
              <a:solidFill>
                <a:schemeClr val="dk1"/>
              </a:solidFill>
              <a:effectLst/>
              <a:latin typeface="+mn-lt"/>
              <a:ea typeface="+mn-ea"/>
              <a:cs typeface="+mn-cs"/>
            </a:rPr>
            <a:t> data for the next. This means, f</a:t>
          </a:r>
          <a:r>
            <a:rPr lang="en-GB" sz="1100" b="0" i="0" u="none" strike="noStrike">
              <a:solidFill>
                <a:schemeClr val="dk1"/>
              </a:solidFill>
              <a:effectLst/>
              <a:latin typeface="+mn-lt"/>
              <a:ea typeface="+mn-ea"/>
              <a:cs typeface="+mn-cs"/>
            </a:rPr>
            <a:t>or example, that you could delete the Balance Sheet in its entirety and the </a:t>
          </a:r>
          <a:r>
            <a:rPr lang="en-GB" sz="1100"/>
            <a:t> </a:t>
          </a:r>
          <a:r>
            <a:rPr lang="en-GB" sz="1100" b="0" i="0" u="none" strike="noStrike">
              <a:solidFill>
                <a:schemeClr val="dk1"/>
              </a:solidFill>
              <a:effectLst/>
              <a:latin typeface="+mn-lt"/>
              <a:ea typeface="+mn-ea"/>
              <a:cs typeface="+mn-cs"/>
            </a:rPr>
            <a:t>Profit &amp; Loss and Cash Flow would be unaffected. But if you deleted the Profit &amp; Loss all subsequent</a:t>
          </a:r>
          <a:r>
            <a:rPr lang="en-GB" sz="1100" b="0" i="0" u="none" strike="noStrike" baseline="0">
              <a:solidFill>
                <a:schemeClr val="dk1"/>
              </a:solidFill>
              <a:effectLst/>
              <a:latin typeface="+mn-lt"/>
              <a:ea typeface="+mn-ea"/>
              <a:cs typeface="+mn-cs"/>
            </a:rPr>
            <a:t> sheets would no longer function correctly. </a:t>
          </a:r>
          <a:r>
            <a:rPr lang="en-GB" sz="1100" b="0" i="0" u="none" strike="noStrike">
              <a:solidFill>
                <a:schemeClr val="dk1"/>
              </a:solidFill>
              <a:effectLst/>
              <a:latin typeface="+mn-lt"/>
              <a:ea typeface="+mn-ea"/>
              <a:cs typeface="+mn-cs"/>
            </a:rPr>
            <a:t>This is helpful to know as all the cells which feed the formulas will</a:t>
          </a:r>
          <a:r>
            <a:rPr lang="en-GB" sz="1100"/>
            <a:t> </a:t>
          </a:r>
          <a:r>
            <a:rPr lang="en-GB" sz="1100" b="0" i="0" u="none" strike="noStrike">
              <a:solidFill>
                <a:schemeClr val="dk1"/>
              </a:solidFill>
              <a:effectLst/>
              <a:latin typeface="+mn-lt"/>
              <a:ea typeface="+mn-ea"/>
              <a:cs typeface="+mn-cs"/>
            </a:rPr>
            <a:t>either be on the sheet you are on, on from a sheet to the left. It will not come from the right.</a:t>
          </a:r>
          <a:r>
            <a:rPr lang="en-GB" sz="1100"/>
            <a:t> </a:t>
          </a:r>
          <a:r>
            <a:rPr lang="en-GB" sz="1100" b="0" i="0" u="none" strike="noStrike">
              <a:solidFill>
                <a:schemeClr val="dk1"/>
              </a:solidFill>
              <a:effectLst/>
              <a:latin typeface="+mn-lt"/>
              <a:ea typeface="+mn-ea"/>
              <a:cs typeface="+mn-cs"/>
            </a:rPr>
            <a:t> </a:t>
          </a:r>
          <a:r>
            <a:rPr lang="en-GB" sz="1100"/>
            <a:t> </a:t>
          </a:r>
        </a:p>
        <a:p>
          <a:endParaRPr lang="en-GB" sz="1100"/>
        </a:p>
        <a:p>
          <a:r>
            <a:rPr lang="en-GB" sz="1200" b="1"/>
            <a:t>Formula Complexity</a:t>
          </a:r>
        </a:p>
        <a:p>
          <a:r>
            <a:rPr lang="en-GB" sz="1100"/>
            <a:t>Generally you will find the formulas to be as simply expressed as possible, without the use of Excel functions. Even those with modest Excel skills should be able to easily understand and adapt</a:t>
          </a:r>
          <a:r>
            <a:rPr lang="en-GB" sz="1100" baseline="0"/>
            <a:t> </a:t>
          </a:r>
          <a:r>
            <a:rPr lang="en-GB" sz="1100"/>
            <a:t>these. There</a:t>
          </a:r>
          <a:r>
            <a:rPr lang="en-GB" sz="1100" baseline="0"/>
            <a:t> are two more complex areas, firstly relating to the calculation of annual interest charges/repayments beneath the loan inputs, and secondly in the workings related to the calculation of corporation tax. These are best left alone and generally would not need to be adapted for full use of the model. To help identify them we have shaded them in a light grey.</a:t>
          </a:r>
          <a:endParaRPr lang="en-GB" sz="1100"/>
        </a:p>
        <a:p>
          <a:endParaRPr lang="en-GB" sz="1200" b="0" i="0" u="none" strike="noStrike">
            <a:solidFill>
              <a:schemeClr val="dk1"/>
            </a:solidFill>
            <a:effectLst/>
            <a:latin typeface="+mn-lt"/>
            <a:ea typeface="+mn-ea"/>
            <a:cs typeface="+mn-cs"/>
          </a:endParaRPr>
        </a:p>
        <a:p>
          <a:r>
            <a:rPr lang="en-GB" sz="1200" b="1" i="0" u="none" strike="noStrike">
              <a:solidFill>
                <a:schemeClr val="dk1"/>
              </a:solidFill>
              <a:effectLst/>
              <a:latin typeface="+mn-lt"/>
              <a:ea typeface="+mn-ea"/>
              <a:cs typeface="+mn-cs"/>
            </a:rPr>
            <a:t>Tracing Source of Formulas</a:t>
          </a:r>
        </a:p>
        <a:p>
          <a:r>
            <a:rPr lang="en-GB" sz="1100" b="0" i="0" u="none" strike="noStrike">
              <a:solidFill>
                <a:schemeClr val="dk1"/>
              </a:solidFill>
              <a:effectLst/>
              <a:latin typeface="+mn-lt"/>
              <a:ea typeface="+mn-ea"/>
              <a:cs typeface="+mn-cs"/>
            </a:rPr>
            <a:t>One useful tip see the source of a cell is to click on the cell concerned, then in the menu select Formulas, Trace Precedents or Trace Dependents.</a:t>
          </a:r>
          <a:r>
            <a:rPr lang="en-GB" sz="1100"/>
            <a:t> </a:t>
          </a:r>
          <a:r>
            <a:rPr lang="en-GB" sz="1100" b="0" i="0" u="none" strike="noStrike">
              <a:solidFill>
                <a:schemeClr val="dk1"/>
              </a:solidFill>
              <a:effectLst/>
              <a:latin typeface="+mn-lt"/>
              <a:ea typeface="+mn-ea"/>
              <a:cs typeface="+mn-cs"/>
            </a:rPr>
            <a:t>Precedents are the cells that feed the cell you have selected. Dependents show you which other cells rely on this cell to feed it. (This </a:t>
          </a:r>
          <a:r>
            <a:rPr lang="en-GB" sz="1100"/>
            <a:t> </a:t>
          </a:r>
          <a:r>
            <a:rPr lang="en-GB" sz="1100" b="0" i="0" u="none" strike="noStrike">
              <a:solidFill>
                <a:schemeClr val="dk1"/>
              </a:solidFill>
              <a:effectLst/>
              <a:latin typeface="+mn-lt"/>
              <a:ea typeface="+mn-ea"/>
              <a:cs typeface="+mn-cs"/>
            </a:rPr>
            <a:t>latter feature is important if you plan to delete a cell, as it will show you where it will impact).</a:t>
          </a:r>
          <a:r>
            <a:rPr lang="en-GB" sz="1100"/>
            <a:t> </a:t>
          </a:r>
          <a:r>
            <a:rPr lang="en-GB" sz="1100" b="0" i="0" u="none" strike="noStrike">
              <a:solidFill>
                <a:schemeClr val="dk1"/>
              </a:solidFill>
              <a:effectLst/>
              <a:latin typeface="+mn-lt"/>
              <a:ea typeface="+mn-ea"/>
              <a:cs typeface="+mn-cs"/>
            </a:rPr>
            <a:t> You will then see arrows showing you the source. If one of the sources is on another sheet, an icon of a sheet will appear with a black dotted arrow.</a:t>
          </a:r>
          <a:r>
            <a:rPr lang="en-GB" sz="1100"/>
            <a:t> </a:t>
          </a:r>
          <a:r>
            <a:rPr lang="en-GB" sz="1100" b="0" i="0" u="none" strike="noStrike">
              <a:solidFill>
                <a:schemeClr val="dk1"/>
              </a:solidFill>
              <a:effectLst/>
              <a:latin typeface="+mn-lt"/>
              <a:ea typeface="+mn-ea"/>
              <a:cs typeface="+mn-cs"/>
            </a:rPr>
            <a:t>Click on the arrow, then on the cells listed in a window.</a:t>
          </a:r>
          <a:r>
            <a:rPr lang="en-GB" sz="1100"/>
            <a:t> </a:t>
          </a:r>
        </a:p>
        <a:p>
          <a:endParaRPr lang="en-GB" sz="1100" b="0" i="0" u="none" strike="noStrike" baseline="0">
            <a:solidFill>
              <a:schemeClr val="dk1"/>
            </a:solidFill>
            <a:effectLst/>
            <a:latin typeface="+mn-lt"/>
            <a:ea typeface="+mn-ea"/>
            <a:cs typeface="+mn-cs"/>
          </a:endParaRPr>
        </a:p>
        <a:p>
          <a:r>
            <a:rPr lang="en-GB" sz="1200" b="1" i="0" u="none" strike="noStrike">
              <a:solidFill>
                <a:schemeClr val="dk1"/>
              </a:solidFill>
              <a:effectLst/>
              <a:latin typeface="+mn-lt"/>
              <a:ea typeface="+mn-ea"/>
              <a:cs typeface="+mn-cs"/>
            </a:rPr>
            <a:t>Hidden Markers &amp; Copyright Lines</a:t>
          </a:r>
        </a:p>
        <a:p>
          <a:r>
            <a:rPr lang="en-GB" sz="1100" b="0" i="0" u="none" strike="noStrike">
              <a:solidFill>
                <a:schemeClr val="dk1"/>
              </a:solidFill>
              <a:effectLst/>
              <a:latin typeface="+mn-lt"/>
              <a:ea typeface="+mn-ea"/>
              <a:cs typeface="+mn-cs"/>
            </a:rPr>
            <a:t>The spreadsheet has hidden markers on </a:t>
          </a:r>
          <a:r>
            <a:rPr lang="en-GB" sz="1100" b="1" i="0" u="none" strike="noStrike">
              <a:solidFill>
                <a:schemeClr val="dk1"/>
              </a:solidFill>
              <a:effectLst/>
              <a:latin typeface="+mn-lt"/>
              <a:ea typeface="+mn-ea"/>
              <a:cs typeface="+mn-cs"/>
            </a:rPr>
            <a:t>every sheet</a:t>
          </a:r>
          <a:r>
            <a:rPr lang="en-GB" sz="1100" b="0" i="0" u="none" strike="noStrike">
              <a:solidFill>
                <a:schemeClr val="dk1"/>
              </a:solidFill>
              <a:effectLst/>
              <a:latin typeface="+mn-lt"/>
              <a:ea typeface="+mn-ea"/>
              <a:cs typeface="+mn-cs"/>
            </a:rPr>
            <a:t>, as well as other embedded</a:t>
          </a:r>
          <a:r>
            <a:rPr lang="en-GB" sz="1100" b="0" i="0" u="none" strike="noStrike" baseline="0">
              <a:solidFill>
                <a:schemeClr val="dk1"/>
              </a:solidFill>
              <a:effectLst/>
              <a:latin typeface="+mn-lt"/>
              <a:ea typeface="+mn-ea"/>
              <a:cs typeface="+mn-cs"/>
            </a:rPr>
            <a:t> copyright features which are not visible. These are for anti-plagiarism purposes when the spreadsheet is used as part of an academic exercise. </a:t>
          </a:r>
          <a:r>
            <a:rPr lang="en-GB" sz="1100" b="0" i="0" u="none" strike="noStrike">
              <a:solidFill>
                <a:schemeClr val="dk1"/>
              </a:solidFill>
              <a:effectLst/>
              <a:latin typeface="+mn-lt"/>
              <a:ea typeface="+mn-ea"/>
              <a:cs typeface="+mn-cs"/>
            </a:rPr>
            <a:t>These allow us to date the version of the spreadsheet used to a specific term.</a:t>
          </a:r>
          <a:r>
            <a:rPr lang="en-GB" sz="1100"/>
            <a:t> These markers and notices are irrelevant to entrepreneurs wishing to use this spreadsheet for their own business</a:t>
          </a:r>
          <a:r>
            <a:rPr lang="en-GB" sz="1100" baseline="0"/>
            <a:t> but are highly revelant to students using this as an academic exercise. See copyright notice below. </a:t>
          </a:r>
          <a:endParaRPr lang="en-GB" sz="1100" b="0" i="0" u="none" strike="noStrike" baseline="0">
            <a:solidFill>
              <a:schemeClr val="dk1"/>
            </a:solidFill>
            <a:effectLst/>
            <a:latin typeface="+mn-lt"/>
            <a:ea typeface="+mn-ea"/>
            <a:cs typeface="+mn-cs"/>
          </a:endParaRPr>
        </a:p>
      </xdr:txBody>
    </xdr:sp>
    <xdr:clientData/>
  </xdr:twoCellAnchor>
  <xdr:twoCellAnchor>
    <xdr:from>
      <xdr:col>2</xdr:col>
      <xdr:colOff>812484</xdr:colOff>
      <xdr:row>115</xdr:row>
      <xdr:rowOff>165652</xdr:rowOff>
    </xdr:from>
    <xdr:to>
      <xdr:col>8</xdr:col>
      <xdr:colOff>9770</xdr:colOff>
      <xdr:row>125</xdr:row>
      <xdr:rowOff>27609</xdr:rowOff>
    </xdr:to>
    <xdr:sp macro="" textlink="">
      <xdr:nvSpPr>
        <xdr:cNvPr id="13" name="TextBox 12">
          <a:extLst>
            <a:ext uri="{FF2B5EF4-FFF2-40B4-BE49-F238E27FC236}">
              <a16:creationId xmlns:a16="http://schemas.microsoft.com/office/drawing/2014/main" id="{DB0A5845-0117-964E-800B-E67443FE00A2}"/>
            </a:ext>
          </a:extLst>
        </xdr:cNvPr>
        <xdr:cNvSpPr txBox="1"/>
      </xdr:nvSpPr>
      <xdr:spPr>
        <a:xfrm>
          <a:off x="2053176" y="25819652"/>
          <a:ext cx="5039286" cy="19134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This book</a:t>
          </a:r>
          <a:r>
            <a:rPr lang="en-GB" sz="1100" b="0" i="0" u="none" strike="noStrike" baseline="0">
              <a:solidFill>
                <a:schemeClr val="dk1"/>
              </a:solidFill>
              <a:effectLst/>
              <a:latin typeface="+mn-lt"/>
              <a:ea typeface="+mn-ea"/>
              <a:cs typeface="+mn-cs"/>
            </a:rPr>
            <a:t> (</a:t>
          </a:r>
          <a:r>
            <a:rPr lang="en-GB" sz="1100" b="0" i="0" u="none" strike="noStrike">
              <a:solidFill>
                <a:schemeClr val="dk1"/>
              </a:solidFill>
              <a:effectLst/>
              <a:latin typeface="+mn-lt"/>
              <a:ea typeface="+mn-ea"/>
              <a:cs typeface="+mn-cs"/>
            </a:rPr>
            <a:t>co-written with Chris Drew and Mauricio Pettinato Lucio) provides a comprehensive</a:t>
          </a:r>
          <a:r>
            <a:rPr lang="en-GB" sz="1100"/>
            <a:t> </a:t>
          </a:r>
          <a:r>
            <a:rPr lang="en-GB" sz="1100" b="0" i="0" u="none" strike="noStrike">
              <a:solidFill>
                <a:schemeClr val="dk1"/>
              </a:solidFill>
              <a:effectLst/>
              <a:latin typeface="+mn-lt"/>
              <a:ea typeface="+mn-ea"/>
              <a:cs typeface="+mn-cs"/>
            </a:rPr>
            <a:t>explanation of all the financial statements and ratios, and explains how to create a financial model.</a:t>
          </a:r>
          <a:r>
            <a:rPr lang="en-GB" sz="1100"/>
            <a:t> </a:t>
          </a:r>
          <a:r>
            <a:rPr lang="en-GB" sz="1100" b="0" i="0" u="none" strike="noStrike">
              <a:solidFill>
                <a:schemeClr val="dk1"/>
              </a:solidFill>
              <a:effectLst/>
              <a:latin typeface="+mn-lt"/>
              <a:ea typeface="+mn-ea"/>
              <a:cs typeface="+mn-cs"/>
            </a:rPr>
            <a:t> </a:t>
          </a:r>
        </a:p>
        <a:p>
          <a:endParaRPr lang="en-GB" sz="1100" b="0" i="0" u="none" strike="noStrike">
            <a:solidFill>
              <a:schemeClr val="dk1"/>
            </a:solidFill>
            <a:effectLst/>
            <a:latin typeface="+mn-lt"/>
            <a:ea typeface="+mn-ea"/>
            <a:cs typeface="+mn-cs"/>
          </a:endParaRPr>
        </a:p>
        <a:p>
          <a:r>
            <a:rPr lang="en-GB" sz="1100" b="0" i="0" u="sng" strike="noStrike">
              <a:solidFill>
                <a:schemeClr val="dk1"/>
              </a:solidFill>
              <a:effectLst/>
              <a:latin typeface="+mn-lt"/>
              <a:ea typeface="+mn-ea"/>
              <a:cs typeface="+mn-cs"/>
              <a:hlinkClick xmlns:r="http://schemas.openxmlformats.org/officeDocument/2006/relationships" r:id=""/>
            </a:rPr>
            <a:t>https://www.bloomsbury.com/uk/entrepreneurial-finance-9781352009811/</a:t>
          </a:r>
          <a:r>
            <a:rPr lang="en-GB" sz="1100"/>
            <a:t> </a:t>
          </a:r>
        </a:p>
        <a:p>
          <a:endParaRPr lang="en-GB" sz="1100" b="0" i="0" u="none" strike="noStrike" baseline="0">
            <a:solidFill>
              <a:schemeClr val="dk1"/>
            </a:solidFill>
            <a:effectLst/>
            <a:latin typeface="+mn-lt"/>
            <a:ea typeface="+mn-ea"/>
            <a:cs typeface="+mn-cs"/>
          </a:endParaRPr>
        </a:p>
        <a:p>
          <a:r>
            <a:rPr lang="en-GB" sz="1100" b="0" i="0" u="none" strike="noStrike" baseline="0">
              <a:solidFill>
                <a:schemeClr val="dk1"/>
              </a:solidFill>
              <a:effectLst/>
              <a:latin typeface="+mn-lt"/>
              <a:ea typeface="+mn-ea"/>
              <a:cs typeface="+mn-cs"/>
            </a:rPr>
            <a:t>Bloomsbury also make available a selection of our spreadsheets, including this one. Depending on when you obtained this spreadsheet, it may be worth checking here to see if there is a later version. (UCL students will already have the latest versions).</a:t>
          </a:r>
        </a:p>
      </xdr:txBody>
    </xdr:sp>
    <xdr:clientData/>
  </xdr:twoCellAnchor>
  <xdr:twoCellAnchor>
    <xdr:from>
      <xdr:col>0</xdr:col>
      <xdr:colOff>386521</xdr:colOff>
      <xdr:row>147</xdr:row>
      <xdr:rowOff>173541</xdr:rowOff>
    </xdr:from>
    <xdr:to>
      <xdr:col>8</xdr:col>
      <xdr:colOff>771771</xdr:colOff>
      <xdr:row>156</xdr:row>
      <xdr:rowOff>73119</xdr:rowOff>
    </xdr:to>
    <xdr:sp macro="" textlink="">
      <xdr:nvSpPr>
        <xdr:cNvPr id="14" name="TextBox 13">
          <a:extLst>
            <a:ext uri="{FF2B5EF4-FFF2-40B4-BE49-F238E27FC236}">
              <a16:creationId xmlns:a16="http://schemas.microsoft.com/office/drawing/2014/main" id="{963E1318-B35D-7D43-8779-97AFF02EFB1B}"/>
            </a:ext>
          </a:extLst>
        </xdr:cNvPr>
        <xdr:cNvSpPr txBox="1"/>
      </xdr:nvSpPr>
      <xdr:spPr>
        <a:xfrm>
          <a:off x="386521" y="32392464"/>
          <a:ext cx="6705942" cy="174596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1" i="0" u="none" strike="noStrike">
              <a:solidFill>
                <a:schemeClr val="dk1"/>
              </a:solidFill>
              <a:effectLst/>
              <a:latin typeface="+mn-lt"/>
              <a:ea typeface="+mn-ea"/>
              <a:cs typeface="+mn-cs"/>
            </a:rPr>
            <a:t>©</a:t>
          </a:r>
          <a:r>
            <a:rPr lang="en-GB" sz="1200" b="1" i="0" u="none" strike="noStrike">
              <a:solidFill>
                <a:schemeClr val="dk1"/>
              </a:solidFill>
              <a:effectLst/>
              <a:latin typeface="+mn-lt"/>
              <a:ea typeface="+mn-ea"/>
              <a:cs typeface="+mn-cs"/>
            </a:rPr>
            <a:t> Simon Hulme and Chris Drew, 2011-2024</a:t>
          </a:r>
          <a:r>
            <a:rPr lang="en-GB" sz="1200" b="1"/>
            <a:t> </a:t>
          </a:r>
        </a:p>
        <a:p>
          <a:endParaRPr lang="en-GB" sz="1100" b="0" i="0" u="none" strike="noStrike">
            <a:solidFill>
              <a:schemeClr val="dk1"/>
            </a:solidFill>
            <a:effectLst/>
            <a:latin typeface="+mn-lt"/>
            <a:ea typeface="+mn-ea"/>
            <a:cs typeface="+mn-cs"/>
          </a:endParaRPr>
        </a:p>
        <a:p>
          <a:r>
            <a:rPr lang="en-GB" sz="1100" b="0" i="0" u="none" strike="noStrike">
              <a:solidFill>
                <a:schemeClr val="dk1"/>
              </a:solidFill>
              <a:effectLst/>
              <a:latin typeface="+mn-lt"/>
              <a:ea typeface="+mn-ea"/>
              <a:cs typeface="+mn-cs"/>
            </a:rPr>
            <a:t>The contents of this spreadsheet can be freely used and adapted by students, entrepreneurs and educators without further permission.</a:t>
          </a:r>
          <a:r>
            <a:rPr lang="en-GB" sz="1100"/>
            <a:t> </a:t>
          </a:r>
          <a:r>
            <a:rPr lang="en-GB" sz="1100" b="0" i="0" u="none" strike="noStrike">
              <a:solidFill>
                <a:schemeClr val="dk1"/>
              </a:solidFill>
              <a:effectLst/>
              <a:latin typeface="+mn-lt"/>
              <a:ea typeface="+mn-ea"/>
              <a:cs typeface="+mn-cs"/>
            </a:rPr>
            <a:t>However, </a:t>
          </a:r>
          <a:r>
            <a:rPr lang="en-GB" sz="1100"/>
            <a:t>students who have used the spreadsheet for an academic exercise</a:t>
          </a:r>
          <a:r>
            <a:rPr lang="en-GB" sz="1100" baseline="0"/>
            <a:t> are strictly prohibited from passing their work on to another student who is doing the same, or a similar, academic exercise.  Such an action would be regarded as a severe breach of the copyright of this spreadsheet and in addition could cause the student concerned to be excluded from the university on the grounds of academic misconduct.  In all other respects former students are free to use their work based on this model entirely as they wish.</a:t>
          </a:r>
          <a:endParaRPr lang="en-GB" sz="1100" b="0" i="0" u="none" strike="noStrike" baseline="0">
            <a:solidFill>
              <a:schemeClr val="dk1"/>
            </a:solidFill>
            <a:effectLst/>
            <a:latin typeface="+mn-lt"/>
            <a:ea typeface="+mn-ea"/>
            <a:cs typeface="+mn-cs"/>
          </a:endParaRPr>
        </a:p>
      </xdr:txBody>
    </xdr:sp>
    <xdr:clientData/>
  </xdr:twoCellAnchor>
  <xdr:twoCellAnchor>
    <xdr:from>
      <xdr:col>12</xdr:col>
      <xdr:colOff>370745</xdr:colOff>
      <xdr:row>27</xdr:row>
      <xdr:rowOff>197204</xdr:rowOff>
    </xdr:from>
    <xdr:to>
      <xdr:col>14</xdr:col>
      <xdr:colOff>603019</xdr:colOff>
      <xdr:row>28</xdr:row>
      <xdr:rowOff>0</xdr:rowOff>
    </xdr:to>
    <xdr:sp macro="" textlink="">
      <xdr:nvSpPr>
        <xdr:cNvPr id="15" name="TextBox 14">
          <a:extLst>
            <a:ext uri="{FF2B5EF4-FFF2-40B4-BE49-F238E27FC236}">
              <a16:creationId xmlns:a16="http://schemas.microsoft.com/office/drawing/2014/main" id="{70036B90-1B89-D145-A5D6-7814A3D86E83}"/>
            </a:ext>
          </a:extLst>
        </xdr:cNvPr>
        <xdr:cNvSpPr txBox="1"/>
      </xdr:nvSpPr>
      <xdr:spPr>
        <a:xfrm>
          <a:off x="10187845" y="4896204"/>
          <a:ext cx="1883274" cy="599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Meet</a:t>
          </a:r>
          <a:r>
            <a:rPr lang="en-GB" sz="1100" b="0" i="0" u="none" strike="noStrike" baseline="0">
              <a:solidFill>
                <a:schemeClr val="dk1"/>
              </a:solidFill>
              <a:effectLst/>
              <a:latin typeface="+mn-lt"/>
              <a:ea typeface="+mn-ea"/>
              <a:cs typeface="+mn-cs"/>
            </a:rPr>
            <a:t> the Davis Design team!</a:t>
          </a:r>
          <a:endParaRPr lang="en-GB" sz="1100">
            <a:solidFill>
              <a:schemeClr val="dk1"/>
            </a:solidFill>
            <a:effectLst/>
            <a:latin typeface="+mn-lt"/>
            <a:ea typeface="+mn-ea"/>
            <a:cs typeface="+mn-cs"/>
          </a:endParaRPr>
        </a:p>
      </xdr:txBody>
    </xdr:sp>
    <xdr:clientData/>
  </xdr:twoCellAnchor>
  <xdr:twoCellAnchor>
    <xdr:from>
      <xdr:col>0</xdr:col>
      <xdr:colOff>386522</xdr:colOff>
      <xdr:row>107</xdr:row>
      <xdr:rowOff>78881</xdr:rowOff>
    </xdr:from>
    <xdr:to>
      <xdr:col>8</xdr:col>
      <xdr:colOff>146539</xdr:colOff>
      <xdr:row>113</xdr:row>
      <xdr:rowOff>132690</xdr:rowOff>
    </xdr:to>
    <xdr:sp macro="" textlink="">
      <xdr:nvSpPr>
        <xdr:cNvPr id="16" name="TextBox 15">
          <a:extLst>
            <a:ext uri="{FF2B5EF4-FFF2-40B4-BE49-F238E27FC236}">
              <a16:creationId xmlns:a16="http://schemas.microsoft.com/office/drawing/2014/main" id="{BE3604A7-CAC4-2C40-9F2F-3E7B2141F40B}"/>
            </a:ext>
          </a:extLst>
        </xdr:cNvPr>
        <xdr:cNvSpPr txBox="1"/>
      </xdr:nvSpPr>
      <xdr:spPr>
        <a:xfrm>
          <a:off x="386522" y="23974419"/>
          <a:ext cx="6842709" cy="128473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Whilst every effort has been made to make this model functions correctly and to ensure that the comments are accurate, the authors do not accept any</a:t>
          </a:r>
          <a:r>
            <a:rPr lang="en-GB" sz="1100"/>
            <a:t> </a:t>
          </a:r>
          <a:r>
            <a:rPr lang="en-GB" sz="1100" b="0" i="0" u="none" strike="noStrike">
              <a:solidFill>
                <a:schemeClr val="dk1"/>
              </a:solidFill>
              <a:effectLst/>
              <a:latin typeface="+mn-lt"/>
              <a:ea typeface="+mn-ea"/>
              <a:cs typeface="+mn-cs"/>
            </a:rPr>
            <a:t>liability for errors omissions, nor for any decisions made from using this spreadsheet</a:t>
          </a:r>
          <a:r>
            <a:rPr lang="en-GB" sz="1100" b="0" i="0" u="none" strike="noStrike" baseline="0">
              <a:solidFill>
                <a:schemeClr val="dk1"/>
              </a:solidFill>
              <a:effectLst/>
              <a:latin typeface="+mn-lt"/>
              <a:ea typeface="+mn-ea"/>
              <a:cs typeface="+mn-cs"/>
            </a:rPr>
            <a:t> and </a:t>
          </a:r>
          <a:r>
            <a:rPr lang="en-GB" sz="1100" b="0" i="0" u="none" strike="noStrike">
              <a:solidFill>
                <a:schemeClr val="dk1"/>
              </a:solidFill>
              <a:effectLst/>
              <a:latin typeface="+mn-lt"/>
              <a:ea typeface="+mn-ea"/>
              <a:cs typeface="+mn-cs"/>
            </a:rPr>
            <a:t>methodology. </a:t>
          </a:r>
          <a:r>
            <a:rPr lang="en-GB" sz="1100" b="1" i="0" u="none" strike="noStrike">
              <a:solidFill>
                <a:schemeClr val="dk1"/>
              </a:solidFill>
              <a:effectLst/>
              <a:latin typeface="+mn-lt"/>
              <a:ea typeface="+mn-ea"/>
              <a:cs typeface="+mn-cs"/>
            </a:rPr>
            <a:t>You use entirely at you own risk.</a:t>
          </a:r>
          <a:r>
            <a:rPr lang="en-GB" sz="1100"/>
            <a:t> </a:t>
          </a:r>
          <a:r>
            <a:rPr lang="en-GB" sz="1100" b="0" i="0" u="none" strike="noStrike">
              <a:solidFill>
                <a:schemeClr val="dk1"/>
              </a:solidFill>
              <a:effectLst/>
              <a:latin typeface="+mn-lt"/>
              <a:ea typeface="+mn-ea"/>
              <a:cs typeface="+mn-cs"/>
            </a:rPr>
            <a:t>Inevitably as the model is changed and expanded, errors do occur. If you do spot any errors, please let me know.</a:t>
          </a:r>
          <a:r>
            <a:rPr lang="en-GB" sz="1100"/>
            <a:t> </a:t>
          </a:r>
          <a:r>
            <a:rPr lang="en-GB" sz="1100" b="0" i="0" u="none" strike="noStrike">
              <a:solidFill>
                <a:schemeClr val="dk1"/>
              </a:solidFill>
              <a:effectLst/>
              <a:latin typeface="+mn-lt"/>
              <a:ea typeface="+mn-ea"/>
              <a:cs typeface="+mn-cs"/>
            </a:rPr>
            <a:t>For professional financial modelling services, see below.</a:t>
          </a:r>
          <a:r>
            <a:rPr lang="en-GB" sz="1100"/>
            <a:t> </a:t>
          </a:r>
          <a:endParaRPr lang="en-GB" sz="1100" b="0" i="0" u="none" strike="noStrike" baseline="0">
            <a:solidFill>
              <a:schemeClr val="dk1"/>
            </a:solidFill>
            <a:effectLst/>
            <a:latin typeface="+mn-lt"/>
            <a:ea typeface="+mn-ea"/>
            <a:cs typeface="+mn-cs"/>
          </a:endParaRPr>
        </a:p>
      </xdr:txBody>
    </xdr:sp>
    <xdr:clientData/>
  </xdr:twoCellAnchor>
  <xdr:twoCellAnchor>
    <xdr:from>
      <xdr:col>0</xdr:col>
      <xdr:colOff>366983</xdr:colOff>
      <xdr:row>134</xdr:row>
      <xdr:rowOff>163773</xdr:rowOff>
    </xdr:from>
    <xdr:to>
      <xdr:col>8</xdr:col>
      <xdr:colOff>97693</xdr:colOff>
      <xdr:row>137</xdr:row>
      <xdr:rowOff>0</xdr:rowOff>
    </xdr:to>
    <xdr:sp macro="" textlink="">
      <xdr:nvSpPr>
        <xdr:cNvPr id="3" name="TextBox 2">
          <a:extLst>
            <a:ext uri="{FF2B5EF4-FFF2-40B4-BE49-F238E27FC236}">
              <a16:creationId xmlns:a16="http://schemas.microsoft.com/office/drawing/2014/main" id="{0A62B7F0-8D04-6741-8A54-E2B697894189}"/>
            </a:ext>
          </a:extLst>
        </xdr:cNvPr>
        <xdr:cNvSpPr txBox="1"/>
      </xdr:nvSpPr>
      <xdr:spPr>
        <a:xfrm>
          <a:off x="366983" y="30565619"/>
          <a:ext cx="6813402" cy="46145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u="none" strike="noStrike">
              <a:solidFill>
                <a:schemeClr val="dk1"/>
              </a:solidFill>
              <a:effectLst/>
              <a:latin typeface="+mn-lt"/>
              <a:ea typeface="+mn-ea"/>
              <a:cs typeface="+mn-cs"/>
            </a:rPr>
            <a:t>For a professional financial modelling service, contact </a:t>
          </a:r>
          <a:r>
            <a:rPr lang="en-GB" sz="1100" b="1" i="0" u="none" strike="noStrike">
              <a:solidFill>
                <a:schemeClr val="dk1"/>
              </a:solidFill>
              <a:effectLst/>
              <a:latin typeface="+mn-lt"/>
              <a:ea typeface="+mn-ea"/>
              <a:cs typeface="+mn-cs"/>
            </a:rPr>
            <a:t>Chris Drew</a:t>
          </a:r>
          <a:r>
            <a:rPr lang="en-GB" sz="1100" b="0" i="0" u="none" strike="noStrike">
              <a:solidFill>
                <a:schemeClr val="dk1"/>
              </a:solidFill>
              <a:effectLst/>
              <a:latin typeface="+mn-lt"/>
              <a:ea typeface="+mn-ea"/>
              <a:cs typeface="+mn-cs"/>
            </a:rPr>
            <a:t>, who builds models for both start-ups and larger scale businesses. </a:t>
          </a:r>
          <a:r>
            <a:rPr lang="en-GB"/>
            <a:t> </a:t>
          </a:r>
          <a:endParaRPr lang="en-GB" sz="1100" b="0" i="0" u="none" strike="noStrike" baseline="0">
            <a:solidFill>
              <a:schemeClr val="dk1"/>
            </a:solidFill>
            <a:effectLst/>
            <a:latin typeface="+mn-lt"/>
            <a:ea typeface="+mn-ea"/>
            <a:cs typeface="+mn-cs"/>
          </a:endParaRPr>
        </a:p>
      </xdr:txBody>
    </xdr:sp>
    <xdr:clientData/>
  </xdr:twoCellAnchor>
  <xdr:twoCellAnchor editAs="oneCell">
    <xdr:from>
      <xdr:col>1</xdr:col>
      <xdr:colOff>68384</xdr:colOff>
      <xdr:row>115</xdr:row>
      <xdr:rowOff>195086</xdr:rowOff>
    </xdr:from>
    <xdr:to>
      <xdr:col>2</xdr:col>
      <xdr:colOff>566616</xdr:colOff>
      <xdr:row>124</xdr:row>
      <xdr:rowOff>76398</xdr:rowOff>
    </xdr:to>
    <xdr:pic>
      <xdr:nvPicPr>
        <xdr:cNvPr id="5" name="Picture 4">
          <a:extLst>
            <a:ext uri="{FF2B5EF4-FFF2-40B4-BE49-F238E27FC236}">
              <a16:creationId xmlns:a16="http://schemas.microsoft.com/office/drawing/2014/main" id="{D21FB34E-5801-0D69-A998-A45CA0778412}"/>
            </a:ext>
          </a:extLst>
        </xdr:cNvPr>
        <xdr:cNvPicPr>
          <a:picLocks noChangeAspect="1"/>
        </xdr:cNvPicPr>
      </xdr:nvPicPr>
      <xdr:blipFill>
        <a:blip xmlns:r="http://schemas.openxmlformats.org/officeDocument/2006/relationships" r:embed="rId1"/>
        <a:stretch>
          <a:fillRect/>
        </a:stretch>
      </xdr:blipFill>
      <xdr:spPr>
        <a:xfrm>
          <a:off x="478692" y="25849086"/>
          <a:ext cx="1328616" cy="1727697"/>
        </a:xfrm>
        <a:prstGeom prst="rect">
          <a:avLst/>
        </a:prstGeom>
      </xdr:spPr>
    </xdr:pic>
    <xdr:clientData/>
  </xdr:twoCellAnchor>
  <xdr:twoCellAnchor editAs="oneCell">
    <xdr:from>
      <xdr:col>8</xdr:col>
      <xdr:colOff>757670</xdr:colOff>
      <xdr:row>7</xdr:row>
      <xdr:rowOff>184727</xdr:rowOff>
    </xdr:from>
    <xdr:to>
      <xdr:col>14</xdr:col>
      <xdr:colOff>644749</xdr:colOff>
      <xdr:row>23</xdr:row>
      <xdr:rowOff>190435</xdr:rowOff>
    </xdr:to>
    <xdr:pic>
      <xdr:nvPicPr>
        <xdr:cNvPr id="6" name="Picture 5">
          <a:extLst>
            <a:ext uri="{FF2B5EF4-FFF2-40B4-BE49-F238E27FC236}">
              <a16:creationId xmlns:a16="http://schemas.microsoft.com/office/drawing/2014/main" id="{E8D909B7-3BE6-D84B-9A5D-300E02CEB3D5}"/>
            </a:ext>
          </a:extLst>
        </xdr:cNvPr>
        <xdr:cNvPicPr>
          <a:picLocks noChangeAspect="1"/>
        </xdr:cNvPicPr>
      </xdr:nvPicPr>
      <xdr:blipFill>
        <a:blip xmlns:r="http://schemas.openxmlformats.org/officeDocument/2006/relationships" r:embed="rId2"/>
        <a:stretch>
          <a:fillRect/>
        </a:stretch>
      </xdr:blipFill>
      <xdr:spPr>
        <a:xfrm>
          <a:off x="7835034" y="1974272"/>
          <a:ext cx="5024806" cy="3330799"/>
        </a:xfrm>
        <a:prstGeom prst="rect">
          <a:avLst/>
        </a:prstGeom>
        <a:ln>
          <a:solidFill>
            <a:schemeClr val="bg1">
              <a:lumMod val="65000"/>
            </a:schemeClr>
          </a:solidFill>
        </a:ln>
        <a:effectLst>
          <a:outerShdw blurRad="50800" dist="38100" dir="2700000" algn="tl" rotWithShape="0">
            <a:prstClr val="black">
              <a:alpha val="40000"/>
            </a:prstClr>
          </a:outerShdw>
        </a:effectLst>
      </xdr:spPr>
    </xdr:pic>
    <xdr:clientData/>
  </xdr:twoCellAnchor>
  <xdr:twoCellAnchor>
    <xdr:from>
      <xdr:col>10</xdr:col>
      <xdr:colOff>392546</xdr:colOff>
      <xdr:row>24</xdr:row>
      <xdr:rowOff>196272</xdr:rowOff>
    </xdr:from>
    <xdr:to>
      <xdr:col>13</xdr:col>
      <xdr:colOff>65879</xdr:colOff>
      <xdr:row>26</xdr:row>
      <xdr:rowOff>18827</xdr:rowOff>
    </xdr:to>
    <xdr:sp macro="" textlink="">
      <xdr:nvSpPr>
        <xdr:cNvPr id="18" name="TextBox 17">
          <a:extLst>
            <a:ext uri="{FF2B5EF4-FFF2-40B4-BE49-F238E27FC236}">
              <a16:creationId xmlns:a16="http://schemas.microsoft.com/office/drawing/2014/main" id="{27D02B5E-A303-A24C-A7EC-F69B8DE4816F}"/>
            </a:ext>
          </a:extLst>
        </xdr:cNvPr>
        <xdr:cNvSpPr txBox="1"/>
      </xdr:nvSpPr>
      <xdr:spPr>
        <a:xfrm>
          <a:off x="9478819" y="5518727"/>
          <a:ext cx="1970878" cy="23819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100" b="1" i="0" u="none" strike="noStrike">
              <a:solidFill>
                <a:schemeClr val="dk1"/>
              </a:solidFill>
              <a:effectLst/>
              <a:latin typeface="+mn-lt"/>
              <a:ea typeface="+mn-ea"/>
              <a:cs typeface="+mn-cs"/>
            </a:rPr>
            <a:t>Meet the Davis Design team!</a:t>
          </a:r>
          <a:endParaRPr lang="en-GB" sz="1100" b="1" i="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2</xdr:col>
      <xdr:colOff>0</xdr:colOff>
      <xdr:row>43</xdr:row>
      <xdr:rowOff>88900</xdr:rowOff>
    </xdr:from>
    <xdr:to>
      <xdr:col>7</xdr:col>
      <xdr:colOff>1562100</xdr:colOff>
      <xdr:row>47</xdr:row>
      <xdr:rowOff>114300</xdr:rowOff>
    </xdr:to>
    <xdr:sp macro="" textlink="">
      <xdr:nvSpPr>
        <xdr:cNvPr id="2" name="TextBox 1">
          <a:extLst>
            <a:ext uri="{FF2B5EF4-FFF2-40B4-BE49-F238E27FC236}">
              <a16:creationId xmlns:a16="http://schemas.microsoft.com/office/drawing/2014/main" id="{AA1F0179-DBD2-7D49-BD10-CEE7DE5A0478}"/>
            </a:ext>
          </a:extLst>
        </xdr:cNvPr>
        <xdr:cNvSpPr txBox="1"/>
      </xdr:nvSpPr>
      <xdr:spPr>
        <a:xfrm>
          <a:off x="825500" y="7899400"/>
          <a:ext cx="5689600" cy="838200"/>
        </a:xfrm>
        <a:prstGeom prst="rect">
          <a:avLst/>
        </a:prstGeom>
        <a:solidFill>
          <a:schemeClr val="accent3">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Summary Boxes Heading [size 16]</a:t>
          </a:r>
          <a:br>
            <a:rPr lang="en-GB" sz="1400" b="0" i="0" u="none" strike="noStrike" baseline="0">
              <a:solidFill>
                <a:schemeClr val="accent2">
                  <a:lumMod val="50000"/>
                </a:schemeClr>
              </a:solidFill>
              <a:effectLst/>
              <a:latin typeface="+mn-lt"/>
              <a:ea typeface="+mn-ea"/>
              <a:cs typeface="+mn-cs"/>
            </a:rPr>
          </a:br>
          <a:endParaRPr lang="en-GB" sz="1100" b="0">
            <a:solidFill>
              <a:schemeClr val="accent2">
                <a:lumMod val="50000"/>
              </a:schemeClr>
            </a:solidFill>
          </a:endParaRPr>
        </a:p>
        <a:p>
          <a:r>
            <a:rPr lang="en-GB" sz="1100" b="0" i="0" u="none" strike="noStrike">
              <a:solidFill>
                <a:schemeClr val="accent2">
                  <a:lumMod val="50000"/>
                </a:schemeClr>
              </a:solidFill>
              <a:effectLst/>
              <a:latin typeface="+mn-lt"/>
              <a:ea typeface="+mn-ea"/>
              <a:cs typeface="+mn-cs"/>
            </a:rPr>
            <a:t>Text [size 12]</a:t>
          </a:r>
          <a:endParaRPr lang="en-GB" sz="1100" b="0" i="0" u="none" strike="noStrike" baseline="0">
            <a:solidFill>
              <a:schemeClr val="accent2">
                <a:lumMod val="50000"/>
              </a:schemeClr>
            </a:solidFill>
            <a:effectLst/>
            <a:latin typeface="+mn-lt"/>
            <a:ea typeface="+mn-ea"/>
            <a:cs typeface="+mn-cs"/>
          </a:endParaRPr>
        </a:p>
        <a:p>
          <a:endParaRPr lang="en-GB" sz="1100" i="0">
            <a:solidFill>
              <a:schemeClr val="accent2">
                <a:lumMod val="50000"/>
              </a:schemeClr>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6</xdr:col>
      <xdr:colOff>196615</xdr:colOff>
      <xdr:row>32</xdr:row>
      <xdr:rowOff>162278</xdr:rowOff>
    </xdr:from>
    <xdr:to>
      <xdr:col>11</xdr:col>
      <xdr:colOff>272815</xdr:colOff>
      <xdr:row>45</xdr:row>
      <xdr:rowOff>95015</xdr:rowOff>
    </xdr:to>
    <xdr:sp macro="" textlink="">
      <xdr:nvSpPr>
        <xdr:cNvPr id="2" name="TextBox 1">
          <a:extLst>
            <a:ext uri="{FF2B5EF4-FFF2-40B4-BE49-F238E27FC236}">
              <a16:creationId xmlns:a16="http://schemas.microsoft.com/office/drawing/2014/main" id="{81B0736B-802A-DE40-8BA3-A136B5EB4A64}"/>
            </a:ext>
          </a:extLst>
        </xdr:cNvPr>
        <xdr:cNvSpPr txBox="1"/>
      </xdr:nvSpPr>
      <xdr:spPr>
        <a:xfrm>
          <a:off x="5149615" y="6461478"/>
          <a:ext cx="4203700" cy="2574337"/>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i="0" u="none" strike="noStrike">
              <a:solidFill>
                <a:schemeClr val="accent2">
                  <a:lumMod val="50000"/>
                </a:schemeClr>
              </a:solidFill>
              <a:effectLst/>
              <a:latin typeface="+mn-lt"/>
              <a:ea typeface="+mn-ea"/>
              <a:cs typeface="+mn-cs"/>
            </a:rPr>
            <a:t>Building a Pricing</a:t>
          </a:r>
          <a:r>
            <a:rPr lang="en-GB" sz="1600" b="1" i="0" u="none" strike="noStrike" baseline="0">
              <a:solidFill>
                <a:schemeClr val="accent2">
                  <a:lumMod val="50000"/>
                </a:schemeClr>
              </a:solidFill>
              <a:effectLst/>
              <a:latin typeface="+mn-lt"/>
              <a:ea typeface="+mn-ea"/>
              <a:cs typeface="+mn-cs"/>
            </a:rPr>
            <a:t> Model</a:t>
          </a:r>
          <a:endParaRPr lang="en-GB" sz="1600" b="1" i="0" u="none" strike="noStrike">
            <a:solidFill>
              <a:schemeClr val="accent2">
                <a:lumMod val="50000"/>
              </a:schemeClr>
            </a:solidFill>
            <a:effectLst/>
            <a:latin typeface="+mn-lt"/>
            <a:ea typeface="+mn-ea"/>
            <a:cs typeface="+mn-cs"/>
          </a:endParaRPr>
        </a:p>
        <a:p>
          <a:br>
            <a:rPr lang="en-GB" sz="1100" b="1" i="0" u="none" strike="noStrike">
              <a:solidFill>
                <a:schemeClr val="accent2">
                  <a:lumMod val="50000"/>
                </a:schemeClr>
              </a:solidFill>
              <a:effectLst/>
              <a:latin typeface="+mn-lt"/>
              <a:ea typeface="+mn-ea"/>
              <a:cs typeface="+mn-cs"/>
            </a:rPr>
          </a:br>
          <a:r>
            <a:rPr lang="en-GB" sz="1100" b="0" i="0" u="none" strike="noStrike">
              <a:solidFill>
                <a:schemeClr val="accent2">
                  <a:lumMod val="50000"/>
                </a:schemeClr>
              </a:solidFill>
              <a:effectLst/>
              <a:latin typeface="+mn-lt"/>
              <a:ea typeface="+mn-ea"/>
              <a:cs typeface="+mn-cs"/>
            </a:rPr>
            <a:t>This is just a very simple (and rather unimaginative!) example of how you can do product pricing.</a:t>
          </a:r>
          <a:r>
            <a:rPr lang="en-GB" sz="1100">
              <a:solidFill>
                <a:schemeClr val="accent2">
                  <a:lumMod val="50000"/>
                </a:schemeClr>
              </a:solidFill>
            </a:rPr>
            <a:t> </a:t>
          </a:r>
        </a:p>
        <a:p>
          <a:endParaRPr lang="en-GB" sz="1100" b="0" i="0" u="none" strike="noStrike">
            <a:solidFill>
              <a:schemeClr val="accent2">
                <a:lumMod val="50000"/>
              </a:schemeClr>
            </a:solidFill>
            <a:effectLst/>
            <a:latin typeface="+mn-lt"/>
            <a:ea typeface="+mn-ea"/>
            <a:cs typeface="+mn-cs"/>
          </a:endParaRPr>
        </a:p>
        <a:p>
          <a:r>
            <a:rPr lang="en-GB" sz="1100" b="0" i="0" u="none" strike="noStrike">
              <a:solidFill>
                <a:schemeClr val="accent2">
                  <a:lumMod val="50000"/>
                </a:schemeClr>
              </a:solidFill>
              <a:effectLst/>
              <a:latin typeface="+mn-lt"/>
              <a:ea typeface="+mn-ea"/>
              <a:cs typeface="+mn-cs"/>
            </a:rPr>
            <a:t>Each product or subscription has a different selling price and cost structure.</a:t>
          </a:r>
          <a:r>
            <a:rPr lang="en-GB" sz="1100">
              <a:solidFill>
                <a:schemeClr val="accent2">
                  <a:lumMod val="50000"/>
                </a:schemeClr>
              </a:solidFill>
            </a:rPr>
            <a:t> </a:t>
          </a:r>
          <a:r>
            <a:rPr lang="en-GB" sz="1100" b="0" i="0" u="none" strike="noStrike">
              <a:solidFill>
                <a:schemeClr val="accent2">
                  <a:lumMod val="50000"/>
                </a:schemeClr>
              </a:solidFill>
              <a:effectLst/>
              <a:latin typeface="+mn-lt"/>
              <a:ea typeface="+mn-ea"/>
              <a:cs typeface="+mn-cs"/>
            </a:rPr>
            <a:t>The chosen selling price and consequential Gross Margin are carried onto the next tab</a:t>
          </a:r>
          <a:r>
            <a:rPr lang="en-GB" sz="1100">
              <a:solidFill>
                <a:schemeClr val="accent2">
                  <a:lumMod val="50000"/>
                </a:schemeClr>
              </a:solidFill>
            </a:rPr>
            <a:t> </a:t>
          </a:r>
          <a:r>
            <a:rPr lang="en-GB" sz="1100" b="0" i="0" u="none" strike="noStrike">
              <a:solidFill>
                <a:schemeClr val="accent2">
                  <a:lumMod val="50000"/>
                </a:schemeClr>
              </a:solidFill>
              <a:effectLst/>
              <a:latin typeface="+mn-lt"/>
              <a:ea typeface="+mn-ea"/>
              <a:cs typeface="+mn-cs"/>
            </a:rPr>
            <a:t>to drive the Sales Forecast.</a:t>
          </a:r>
          <a:r>
            <a:rPr lang="en-GB" sz="1100">
              <a:solidFill>
                <a:schemeClr val="accent2">
                  <a:lumMod val="50000"/>
                </a:schemeClr>
              </a:solidFill>
            </a:rPr>
            <a:t> </a:t>
          </a:r>
        </a:p>
        <a:p>
          <a:endParaRPr lang="en-GB" sz="1100" b="0" i="0" u="none" strike="noStrike">
            <a:solidFill>
              <a:schemeClr val="accent2">
                <a:lumMod val="50000"/>
              </a:schemeClr>
            </a:solidFill>
            <a:effectLst/>
            <a:latin typeface="+mn-lt"/>
            <a:ea typeface="+mn-ea"/>
            <a:cs typeface="+mn-cs"/>
          </a:endParaRPr>
        </a:p>
        <a:p>
          <a:r>
            <a:rPr lang="en-GB" sz="1100" b="0" i="0" u="none" strike="noStrike">
              <a:solidFill>
                <a:schemeClr val="accent2">
                  <a:lumMod val="50000"/>
                </a:schemeClr>
              </a:solidFill>
              <a:effectLst/>
              <a:latin typeface="+mn-lt"/>
              <a:ea typeface="+mn-ea"/>
              <a:cs typeface="+mn-cs"/>
            </a:rPr>
            <a:t>Create your own using these principles.</a:t>
          </a:r>
          <a:r>
            <a:rPr lang="en-GB">
              <a:solidFill>
                <a:schemeClr val="accent2">
                  <a:lumMod val="50000"/>
                </a:schemeClr>
              </a:solidFill>
            </a:rPr>
            <a:t> And can you show a bit more imagination? How about a greater variety of products and formats? And maybe having different prices for each of the three years, or creating an assumed input</a:t>
          </a:r>
          <a:r>
            <a:rPr lang="en-GB" baseline="0">
              <a:solidFill>
                <a:schemeClr val="accent2">
                  <a:lumMod val="50000"/>
                </a:schemeClr>
              </a:solidFill>
            </a:rPr>
            <a:t> for the rate of inflation? </a:t>
          </a:r>
          <a:endParaRPr lang="en-GB">
            <a:solidFill>
              <a:schemeClr val="accent2">
                <a:lumMod val="50000"/>
              </a:schemeClr>
            </a:solidFill>
          </a:endParaRPr>
        </a:p>
        <a:p>
          <a:endParaRPr lang="en-GB" sz="1100">
            <a:solidFill>
              <a:schemeClr val="accent2">
                <a:lumMod val="50000"/>
              </a:schemeClr>
            </a:solidFill>
          </a:endParaRPr>
        </a:p>
        <a:p>
          <a:r>
            <a:rPr lang="en-GB" sz="1100">
              <a:solidFill>
                <a:schemeClr val="accent2">
                  <a:lumMod val="50000"/>
                </a:schemeClr>
              </a:solidFill>
            </a:rPr>
            <a:t>[you can delete these information boxes]</a:t>
          </a:r>
        </a:p>
      </xdr:txBody>
    </xdr:sp>
    <xdr:clientData/>
  </xdr:twoCellAnchor>
  <xdr:twoCellAnchor>
    <xdr:from>
      <xdr:col>6</xdr:col>
      <xdr:colOff>254471</xdr:colOff>
      <xdr:row>8</xdr:row>
      <xdr:rowOff>23049</xdr:rowOff>
    </xdr:from>
    <xdr:to>
      <xdr:col>11</xdr:col>
      <xdr:colOff>127471</xdr:colOff>
      <xdr:row>12</xdr:row>
      <xdr:rowOff>159927</xdr:rowOff>
    </xdr:to>
    <xdr:sp macro="" textlink="">
      <xdr:nvSpPr>
        <xdr:cNvPr id="3" name="TextBox 2">
          <a:extLst>
            <a:ext uri="{FF2B5EF4-FFF2-40B4-BE49-F238E27FC236}">
              <a16:creationId xmlns:a16="http://schemas.microsoft.com/office/drawing/2014/main" id="{D5FD1FDE-EC64-7949-B1AC-7476F4F98552}"/>
            </a:ext>
          </a:extLst>
        </xdr:cNvPr>
        <xdr:cNvSpPr txBox="1"/>
      </xdr:nvSpPr>
      <xdr:spPr>
        <a:xfrm>
          <a:off x="5207471" y="1445449"/>
          <a:ext cx="4000500" cy="949678"/>
        </a:xfrm>
        <a:prstGeom prst="rect">
          <a:avLst/>
        </a:prstGeom>
        <a:solidFill>
          <a:srgbClr val="FFFD78"/>
        </a:solidFill>
        <a:ln w="9525" cmpd="sng">
          <a:solidFill>
            <a:schemeClr val="tx1">
              <a:lumMod val="95000"/>
              <a:lumOff val="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i="0" u="none" strike="noStrike">
              <a:solidFill>
                <a:schemeClr val="accent2">
                  <a:lumMod val="50000"/>
                </a:schemeClr>
              </a:solidFill>
              <a:effectLst/>
              <a:latin typeface="+mn-lt"/>
              <a:ea typeface="+mn-ea"/>
              <a:cs typeface="+mn-cs"/>
            </a:rPr>
            <a:t>ALL YOUR </a:t>
          </a:r>
          <a:r>
            <a:rPr lang="en-GB" sz="1600" b="1" i="0" u="sng" strike="noStrike">
              <a:solidFill>
                <a:schemeClr val="accent2">
                  <a:lumMod val="50000"/>
                </a:schemeClr>
              </a:solidFill>
              <a:effectLst/>
              <a:latin typeface="+mn-lt"/>
              <a:ea typeface="+mn-ea"/>
              <a:cs typeface="+mn-cs"/>
            </a:rPr>
            <a:t>INPUT CELLS</a:t>
          </a:r>
          <a:r>
            <a:rPr lang="en-GB" sz="1600" b="1" i="0" u="none" strike="noStrike">
              <a:solidFill>
                <a:schemeClr val="accent2">
                  <a:lumMod val="50000"/>
                </a:schemeClr>
              </a:solidFill>
              <a:effectLst/>
              <a:latin typeface="+mn-lt"/>
              <a:ea typeface="+mn-ea"/>
              <a:cs typeface="+mn-cs"/>
            </a:rPr>
            <a:t> MUST BE </a:t>
          </a:r>
          <a:r>
            <a:rPr lang="en-GB" sz="1600" b="1" i="0" u="sng" strike="noStrike">
              <a:solidFill>
                <a:schemeClr val="accent2">
                  <a:lumMod val="50000"/>
                </a:schemeClr>
              </a:solidFill>
              <a:effectLst/>
              <a:latin typeface="+mn-lt"/>
              <a:ea typeface="+mn-ea"/>
              <a:cs typeface="+mn-cs"/>
            </a:rPr>
            <a:t>IN YELLOW</a:t>
          </a:r>
        </a:p>
        <a:p>
          <a:pPr algn="ctr"/>
          <a:r>
            <a:rPr lang="en-GB" sz="1600" b="1" i="0" u="none" strike="noStrike">
              <a:solidFill>
                <a:schemeClr val="accent2">
                  <a:lumMod val="50000"/>
                </a:schemeClr>
              </a:solidFill>
              <a:effectLst/>
              <a:latin typeface="+mn-lt"/>
              <a:ea typeface="+mn-ea"/>
              <a:cs typeface="+mn-cs"/>
            </a:rPr>
            <a:t>ALL OTHER CELLS CONTAIN FORMULAS</a:t>
          </a:r>
          <a:endParaRPr lang="en-GB">
            <a:solidFill>
              <a:schemeClr val="accent2">
                <a:lumMod val="50000"/>
              </a:schemeClr>
            </a:solidFill>
          </a:endParaRPr>
        </a:p>
      </xdr:txBody>
    </xdr:sp>
    <xdr:clientData/>
  </xdr:twoCellAnchor>
  <xdr:twoCellAnchor>
    <xdr:from>
      <xdr:col>6</xdr:col>
      <xdr:colOff>196615</xdr:colOff>
      <xdr:row>20</xdr:row>
      <xdr:rowOff>75259</xdr:rowOff>
    </xdr:from>
    <xdr:to>
      <xdr:col>11</xdr:col>
      <xdr:colOff>247415</xdr:colOff>
      <xdr:row>28</xdr:row>
      <xdr:rowOff>178246</xdr:rowOff>
    </xdr:to>
    <xdr:sp macro="" textlink="">
      <xdr:nvSpPr>
        <xdr:cNvPr id="4" name="TextBox 3">
          <a:extLst>
            <a:ext uri="{FF2B5EF4-FFF2-40B4-BE49-F238E27FC236}">
              <a16:creationId xmlns:a16="http://schemas.microsoft.com/office/drawing/2014/main" id="{D4579B50-7253-F544-9713-EA06BEEEC758}"/>
            </a:ext>
          </a:extLst>
        </xdr:cNvPr>
        <xdr:cNvSpPr txBox="1"/>
      </xdr:nvSpPr>
      <xdr:spPr>
        <a:xfrm>
          <a:off x="5149615" y="3936059"/>
          <a:ext cx="4178300" cy="1728587"/>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i="0" u="none" strike="noStrike">
              <a:solidFill>
                <a:schemeClr val="accent2">
                  <a:lumMod val="50000"/>
                </a:schemeClr>
              </a:solidFill>
              <a:effectLst/>
              <a:latin typeface="+mn-lt"/>
              <a:ea typeface="+mn-ea"/>
              <a:cs typeface="+mn-cs"/>
            </a:rPr>
            <a:t>Retail Prices</a:t>
          </a:r>
        </a:p>
        <a:p>
          <a:endParaRPr lang="en-GB" sz="1100">
            <a:solidFill>
              <a:schemeClr val="accent2">
                <a:lumMod val="50000"/>
              </a:schemeClr>
            </a:solidFill>
          </a:endParaRPr>
        </a:p>
        <a:p>
          <a:r>
            <a:rPr lang="en-GB" sz="1100" b="0" i="0" u="none" strike="noStrike">
              <a:solidFill>
                <a:schemeClr val="accent2">
                  <a:lumMod val="50000"/>
                </a:schemeClr>
              </a:solidFill>
              <a:effectLst/>
              <a:latin typeface="+mn-lt"/>
              <a:ea typeface="+mn-ea"/>
              <a:cs typeface="+mn-cs"/>
            </a:rPr>
            <a:t>The retail price including VAT is extremely important to think about with consumer products,</a:t>
          </a:r>
          <a:r>
            <a:rPr lang="en-GB" i="0">
              <a:solidFill>
                <a:schemeClr val="accent2">
                  <a:lumMod val="50000"/>
                </a:schemeClr>
              </a:solidFill>
            </a:rPr>
            <a:t> </a:t>
          </a:r>
          <a:r>
            <a:rPr lang="en-GB" sz="1100" b="0" i="0" u="none" strike="noStrike">
              <a:solidFill>
                <a:schemeClr val="accent2">
                  <a:lumMod val="50000"/>
                </a:schemeClr>
              </a:solidFill>
              <a:effectLst/>
              <a:latin typeface="+mn-lt"/>
              <a:ea typeface="+mn-ea"/>
              <a:cs typeface="+mn-cs"/>
            </a:rPr>
            <a:t>i.e. where the VAT is being paid by the customer.</a:t>
          </a:r>
          <a:r>
            <a:rPr lang="en-GB" i="0">
              <a:solidFill>
                <a:schemeClr val="accent2">
                  <a:lumMod val="50000"/>
                </a:schemeClr>
              </a:solidFill>
            </a:rPr>
            <a:t> </a:t>
          </a:r>
          <a:r>
            <a:rPr lang="en-GB" sz="1100" b="0" i="0" u="none" strike="noStrike">
              <a:solidFill>
                <a:schemeClr val="accent2">
                  <a:lumMod val="50000"/>
                </a:schemeClr>
              </a:solidFill>
              <a:effectLst/>
              <a:latin typeface="+mn-lt"/>
              <a:ea typeface="+mn-ea"/>
              <a:cs typeface="+mn-cs"/>
            </a:rPr>
            <a:t>Note that the selling price </a:t>
          </a:r>
          <a:r>
            <a:rPr lang="en-GB" sz="1100" b="1" i="0" u="none" strike="noStrike">
              <a:solidFill>
                <a:schemeClr val="accent2">
                  <a:lumMod val="50000"/>
                </a:schemeClr>
              </a:solidFill>
              <a:effectLst/>
              <a:latin typeface="+mn-lt"/>
              <a:ea typeface="+mn-ea"/>
              <a:cs typeface="+mn-cs"/>
            </a:rPr>
            <a:t>excluding VAT</a:t>
          </a:r>
          <a:r>
            <a:rPr lang="en-GB" sz="1100" b="0" i="0" u="none" strike="noStrike">
              <a:solidFill>
                <a:schemeClr val="accent2">
                  <a:lumMod val="50000"/>
                </a:schemeClr>
              </a:solidFill>
              <a:effectLst/>
              <a:latin typeface="+mn-lt"/>
              <a:ea typeface="+mn-ea"/>
              <a:cs typeface="+mn-cs"/>
            </a:rPr>
            <a:t> is used in the P&amp;L.</a:t>
          </a:r>
          <a:r>
            <a:rPr lang="en-GB" i="0">
              <a:solidFill>
                <a:schemeClr val="accent2">
                  <a:lumMod val="50000"/>
                </a:schemeClr>
              </a:solidFill>
            </a:rPr>
            <a:t> </a:t>
          </a:r>
        </a:p>
        <a:p>
          <a:endParaRPr lang="en-GB" sz="1100" i="0">
            <a:solidFill>
              <a:schemeClr val="accent2">
                <a:lumMod val="50000"/>
              </a:schemeClr>
            </a:solidFill>
          </a:endParaRPr>
        </a:p>
        <a:p>
          <a:r>
            <a:rPr lang="en-GB" sz="1100" i="0">
              <a:solidFill>
                <a:schemeClr val="accent2">
                  <a:lumMod val="50000"/>
                </a:schemeClr>
              </a:solidFill>
            </a:rPr>
            <a:t>[you can delete these information boxes]</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4</xdr:row>
      <xdr:rowOff>63500</xdr:rowOff>
    </xdr:from>
    <xdr:to>
      <xdr:col>10</xdr:col>
      <xdr:colOff>736600</xdr:colOff>
      <xdr:row>17</xdr:row>
      <xdr:rowOff>88900</xdr:rowOff>
    </xdr:to>
    <xdr:sp macro="" textlink="">
      <xdr:nvSpPr>
        <xdr:cNvPr id="2" name="TextBox 1">
          <a:extLst>
            <a:ext uri="{FF2B5EF4-FFF2-40B4-BE49-F238E27FC236}">
              <a16:creationId xmlns:a16="http://schemas.microsoft.com/office/drawing/2014/main" id="{9D09911D-7623-FB4C-B250-FDCEB4B979B0}"/>
            </a:ext>
          </a:extLst>
        </xdr:cNvPr>
        <xdr:cNvSpPr txBox="1"/>
      </xdr:nvSpPr>
      <xdr:spPr>
        <a:xfrm>
          <a:off x="1041400" y="673100"/>
          <a:ext cx="8775700" cy="2667000"/>
        </a:xfrm>
        <a:prstGeom prst="rect">
          <a:avLst/>
        </a:prstGeom>
        <a:solidFill>
          <a:schemeClr val="accent1">
            <a:lumMod val="20000"/>
            <a:lumOff val="80000"/>
          </a:schemeClr>
        </a:solidFill>
        <a:ln w="9525" cmpd="sng">
          <a:solidFill>
            <a:schemeClr val="accent2">
              <a:lumMod val="50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i="0" u="none" strike="noStrike">
              <a:solidFill>
                <a:schemeClr val="accent2">
                  <a:lumMod val="50000"/>
                </a:schemeClr>
              </a:solidFill>
              <a:effectLst/>
              <a:latin typeface="+mn-lt"/>
              <a:ea typeface="+mn-ea"/>
              <a:cs typeface="+mn-cs"/>
            </a:rPr>
            <a:t>Building a Sales Forecast</a:t>
          </a:r>
        </a:p>
        <a:p>
          <a:endParaRPr lang="en-GB"/>
        </a:p>
        <a:p>
          <a:r>
            <a:rPr lang="en-GB" b="1"/>
            <a:t>Product Sales</a:t>
          </a:r>
        </a:p>
        <a:p>
          <a:r>
            <a:rPr lang="en-GB"/>
            <a:t>The sales are and gross profits are worked out for each month</a:t>
          </a:r>
          <a:r>
            <a:rPr lang="en-GB" baseline="0"/>
            <a:t>. The volumes (units)  are multiplied by the sales prices and gross margins from the pricing model. The volumes can be changed in the yellow input cells.</a:t>
          </a:r>
        </a:p>
        <a:p>
          <a:endParaRPr lang="en-GB" baseline="0"/>
        </a:p>
        <a:p>
          <a:r>
            <a:rPr lang="en-GB" b="1" baseline="0"/>
            <a:t>Subscription Service Sales</a:t>
          </a:r>
        </a:p>
        <a:p>
          <a:r>
            <a:rPr lang="en-GB"/>
            <a:t>Similarly, the volume of subscribers is determined by the additions and leavers each month. The net number is then multiplied by </a:t>
          </a:r>
          <a:r>
            <a:rPr lang="en-GB" baseline="0"/>
            <a:t>the subscription prices and gross margins from the pricing model.</a:t>
          </a:r>
        </a:p>
        <a:p>
          <a:endParaRPr lang="en-GB" baseline="0"/>
        </a:p>
        <a:p>
          <a:pPr marL="0" marR="0" lvl="0" indent="0" defTabSz="914400" eaLnBrk="1" fontAlgn="auto" latinLnBrk="0" hangingPunct="1">
            <a:lnSpc>
              <a:spcPct val="100000"/>
            </a:lnSpc>
            <a:spcBef>
              <a:spcPts val="0"/>
            </a:spcBef>
            <a:spcAft>
              <a:spcPts val="0"/>
            </a:spcAft>
            <a:buClrTx/>
            <a:buSzTx/>
            <a:buFontTx/>
            <a:buNone/>
            <a:tabLst/>
            <a:defRPr/>
          </a:pPr>
          <a:r>
            <a:rPr lang="en-GB" sz="1100" b="0" i="0" u="none" strike="noStrike">
              <a:solidFill>
                <a:schemeClr val="dk1"/>
              </a:solidFill>
              <a:effectLst/>
              <a:latin typeface="+mn-lt"/>
              <a:ea typeface="+mn-ea"/>
              <a:cs typeface="+mn-cs"/>
            </a:rPr>
            <a:t>These are just examples of how you can do sales forecasting.</a:t>
          </a:r>
          <a:r>
            <a:rPr lang="en-GB"/>
            <a:t> </a:t>
          </a:r>
          <a:r>
            <a:rPr lang="en-GB" baseline="0"/>
            <a:t>You can add or delete as many new products or subscriptions as you wish. You could also add different formats, seasonality, and inflation increase. For example in this simple model the prices remain the same for all three years. </a:t>
          </a:r>
          <a:endParaRPr lang="en-GB"/>
        </a:p>
        <a:p>
          <a:endParaRPr lang="en-GB" sz="1100" b="0" i="0" u="none" strike="noStrike">
            <a:solidFill>
              <a:schemeClr val="dk1"/>
            </a:solidFill>
            <a:effectLst/>
            <a:latin typeface="+mn-lt"/>
            <a:ea typeface="+mn-ea"/>
            <a:cs typeface="+mn-cs"/>
          </a:endParaRPr>
        </a:p>
        <a:p>
          <a:r>
            <a:rPr lang="en-GB" sz="1100">
              <a:solidFill>
                <a:schemeClr val="accent2">
                  <a:lumMod val="50000"/>
                </a:schemeClr>
              </a:solidFill>
            </a:rPr>
            <a:t>[you can delete these information boxes]</a:t>
          </a:r>
        </a:p>
      </xdr:txBody>
    </xdr:sp>
    <xdr:clientData/>
  </xdr:twoCellAnchor>
  <xdr:twoCellAnchor>
    <xdr:from>
      <xdr:col>11</xdr:col>
      <xdr:colOff>635000</xdr:colOff>
      <xdr:row>7</xdr:row>
      <xdr:rowOff>76200</xdr:rowOff>
    </xdr:from>
    <xdr:to>
      <xdr:col>16</xdr:col>
      <xdr:colOff>190500</xdr:colOff>
      <xdr:row>11</xdr:row>
      <xdr:rowOff>190500</xdr:rowOff>
    </xdr:to>
    <xdr:sp macro="" textlink="">
      <xdr:nvSpPr>
        <xdr:cNvPr id="3" name="TextBox 2">
          <a:extLst>
            <a:ext uri="{FF2B5EF4-FFF2-40B4-BE49-F238E27FC236}">
              <a16:creationId xmlns:a16="http://schemas.microsoft.com/office/drawing/2014/main" id="{43191944-3B77-0844-A6C7-CEE8D98A54A5}"/>
            </a:ext>
          </a:extLst>
        </xdr:cNvPr>
        <xdr:cNvSpPr txBox="1"/>
      </xdr:nvSpPr>
      <xdr:spPr>
        <a:xfrm>
          <a:off x="10541000" y="1295400"/>
          <a:ext cx="3683000" cy="927100"/>
        </a:xfrm>
        <a:prstGeom prst="rect">
          <a:avLst/>
        </a:prstGeom>
        <a:solidFill>
          <a:srgbClr val="FFFD78"/>
        </a:solidFill>
        <a:ln w="9525" cmpd="sng">
          <a:solidFill>
            <a:schemeClr val="tx1">
              <a:lumMod val="95000"/>
              <a:lumOff val="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i="0" u="none" strike="noStrike">
              <a:solidFill>
                <a:schemeClr val="accent2">
                  <a:lumMod val="50000"/>
                </a:schemeClr>
              </a:solidFill>
              <a:effectLst/>
              <a:latin typeface="+mn-lt"/>
              <a:ea typeface="+mn-ea"/>
              <a:cs typeface="+mn-cs"/>
            </a:rPr>
            <a:t>ALL YOUR </a:t>
          </a:r>
          <a:r>
            <a:rPr lang="en-GB" sz="1600" b="1" i="0" u="sng" strike="noStrike">
              <a:solidFill>
                <a:schemeClr val="accent2">
                  <a:lumMod val="50000"/>
                </a:schemeClr>
              </a:solidFill>
              <a:effectLst/>
              <a:latin typeface="+mn-lt"/>
              <a:ea typeface="+mn-ea"/>
              <a:cs typeface="+mn-cs"/>
            </a:rPr>
            <a:t>INPUT CELLS</a:t>
          </a:r>
          <a:r>
            <a:rPr lang="en-GB" sz="1600" b="1" i="0" u="none" strike="noStrike">
              <a:solidFill>
                <a:schemeClr val="accent2">
                  <a:lumMod val="50000"/>
                </a:schemeClr>
              </a:solidFill>
              <a:effectLst/>
              <a:latin typeface="+mn-lt"/>
              <a:ea typeface="+mn-ea"/>
              <a:cs typeface="+mn-cs"/>
            </a:rPr>
            <a:t> MUST BE </a:t>
          </a:r>
          <a:r>
            <a:rPr lang="en-GB" sz="1600" b="1" i="0" u="sng" strike="noStrike">
              <a:solidFill>
                <a:schemeClr val="accent2">
                  <a:lumMod val="50000"/>
                </a:schemeClr>
              </a:solidFill>
              <a:effectLst/>
              <a:latin typeface="+mn-lt"/>
              <a:ea typeface="+mn-ea"/>
              <a:cs typeface="+mn-cs"/>
            </a:rPr>
            <a:t>IN YELLOW</a:t>
          </a:r>
        </a:p>
        <a:p>
          <a:pPr algn="ctr"/>
          <a:r>
            <a:rPr lang="en-GB" sz="1600" b="1" i="0" u="none" strike="noStrike">
              <a:solidFill>
                <a:schemeClr val="accent2">
                  <a:lumMod val="50000"/>
                </a:schemeClr>
              </a:solidFill>
              <a:effectLst/>
              <a:latin typeface="+mn-lt"/>
              <a:ea typeface="+mn-ea"/>
              <a:cs typeface="+mn-cs"/>
            </a:rPr>
            <a:t>ALL OTHER CELLS CONTAIN FORMULAS</a:t>
          </a:r>
          <a:endParaRPr lang="en-GB">
            <a:solidFill>
              <a:schemeClr val="accent2">
                <a:lumMod val="50000"/>
              </a:schemeClr>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13</xdr:col>
      <xdr:colOff>407694</xdr:colOff>
      <xdr:row>1</xdr:row>
      <xdr:rowOff>238159</xdr:rowOff>
    </xdr:from>
    <xdr:to>
      <xdr:col>22</xdr:col>
      <xdr:colOff>94953</xdr:colOff>
      <xdr:row>8</xdr:row>
      <xdr:rowOff>74170</xdr:rowOff>
    </xdr:to>
    <xdr:sp macro="" textlink="">
      <xdr:nvSpPr>
        <xdr:cNvPr id="2" name="TextBox 1">
          <a:extLst>
            <a:ext uri="{FF2B5EF4-FFF2-40B4-BE49-F238E27FC236}">
              <a16:creationId xmlns:a16="http://schemas.microsoft.com/office/drawing/2014/main" id="{30ACA293-120E-5144-9F52-2DE8C87FC7AA}"/>
            </a:ext>
          </a:extLst>
        </xdr:cNvPr>
        <xdr:cNvSpPr txBox="1"/>
      </xdr:nvSpPr>
      <xdr:spPr>
        <a:xfrm>
          <a:off x="12086946" y="582365"/>
          <a:ext cx="6630717" cy="1272179"/>
        </a:xfrm>
        <a:prstGeom prst="rect">
          <a:avLst/>
        </a:prstGeom>
        <a:solidFill>
          <a:srgbClr val="FFFD78"/>
        </a:solidFill>
        <a:ln w="9525" cmpd="sng">
          <a:solidFill>
            <a:schemeClr val="tx1">
              <a:lumMod val="95000"/>
              <a:lumOff val="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GB" sz="1600" b="1" i="0" u="none" strike="noStrike">
              <a:solidFill>
                <a:schemeClr val="accent2">
                  <a:lumMod val="50000"/>
                </a:schemeClr>
              </a:solidFill>
              <a:effectLst/>
              <a:latin typeface="+mn-lt"/>
              <a:ea typeface="+mn-ea"/>
              <a:cs typeface="+mn-cs"/>
            </a:rPr>
            <a:t>ALL YOUR </a:t>
          </a:r>
          <a:r>
            <a:rPr lang="en-GB" sz="1600" b="1" i="0" u="sng" strike="noStrike">
              <a:solidFill>
                <a:schemeClr val="accent2">
                  <a:lumMod val="50000"/>
                </a:schemeClr>
              </a:solidFill>
              <a:effectLst/>
              <a:latin typeface="+mn-lt"/>
              <a:ea typeface="+mn-ea"/>
              <a:cs typeface="+mn-cs"/>
            </a:rPr>
            <a:t>INPUT CELLS</a:t>
          </a:r>
          <a:r>
            <a:rPr lang="en-GB" sz="1600" b="1" i="0" u="none" strike="noStrike">
              <a:solidFill>
                <a:schemeClr val="accent2">
                  <a:lumMod val="50000"/>
                </a:schemeClr>
              </a:solidFill>
              <a:effectLst/>
              <a:latin typeface="+mn-lt"/>
              <a:ea typeface="+mn-ea"/>
              <a:cs typeface="+mn-cs"/>
            </a:rPr>
            <a:t> MUST BE </a:t>
          </a:r>
          <a:r>
            <a:rPr lang="en-GB" sz="1600" b="1" i="0" u="sng" strike="noStrike">
              <a:solidFill>
                <a:schemeClr val="accent2">
                  <a:lumMod val="50000"/>
                </a:schemeClr>
              </a:solidFill>
              <a:effectLst/>
              <a:latin typeface="+mn-lt"/>
              <a:ea typeface="+mn-ea"/>
              <a:cs typeface="+mn-cs"/>
            </a:rPr>
            <a:t>IN YELLOW</a:t>
          </a:r>
        </a:p>
        <a:p>
          <a:pPr algn="ctr"/>
          <a:r>
            <a:rPr lang="en-GB" sz="1600" b="1" i="0" u="none" strike="noStrike">
              <a:solidFill>
                <a:schemeClr val="accent2">
                  <a:lumMod val="50000"/>
                </a:schemeClr>
              </a:solidFill>
              <a:effectLst/>
              <a:latin typeface="+mn-lt"/>
              <a:ea typeface="+mn-ea"/>
              <a:cs typeface="+mn-cs"/>
            </a:rPr>
            <a:t>ALL OTHER CELLS CONTAIN FORMULAS</a:t>
          </a:r>
          <a:endParaRPr lang="en-GB">
            <a:solidFill>
              <a:schemeClr val="accent2">
                <a:lumMod val="50000"/>
              </a:schemeClr>
            </a:solidFill>
          </a:endParaRPr>
        </a:p>
      </xdr:txBody>
    </xdr:sp>
    <xdr:clientData/>
  </xdr:twoCellAnchor>
  <xdr:twoCellAnchor>
    <xdr:from>
      <xdr:col>13</xdr:col>
      <xdr:colOff>398543</xdr:colOff>
      <xdr:row>9</xdr:row>
      <xdr:rowOff>154298</xdr:rowOff>
    </xdr:from>
    <xdr:to>
      <xdr:col>22</xdr:col>
      <xdr:colOff>118691</xdr:colOff>
      <xdr:row>19</xdr:row>
      <xdr:rowOff>94952</xdr:rowOff>
    </xdr:to>
    <xdr:sp macro="" textlink="">
      <xdr:nvSpPr>
        <xdr:cNvPr id="3" name="TextBox 2">
          <a:extLst>
            <a:ext uri="{FF2B5EF4-FFF2-40B4-BE49-F238E27FC236}">
              <a16:creationId xmlns:a16="http://schemas.microsoft.com/office/drawing/2014/main" id="{0B140AB8-75F3-2140-9AFC-2E4932EBE635}"/>
            </a:ext>
          </a:extLst>
        </xdr:cNvPr>
        <xdr:cNvSpPr txBox="1"/>
      </xdr:nvSpPr>
      <xdr:spPr>
        <a:xfrm>
          <a:off x="12077795" y="2136448"/>
          <a:ext cx="6663606" cy="1958411"/>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Fixed Cost Assumptions</a:t>
          </a:r>
        </a:p>
        <a:p>
          <a:endParaRPr lang="en-GB" sz="1100">
            <a:solidFill>
              <a:schemeClr val="accent2">
                <a:lumMod val="50000"/>
              </a:schemeClr>
            </a:solidFill>
          </a:endParaRPr>
        </a:p>
        <a:p>
          <a:r>
            <a:rPr lang="en-GB" sz="1100" b="0" i="0" u="none" strike="noStrike">
              <a:solidFill>
                <a:schemeClr val="accent2">
                  <a:lumMod val="50000"/>
                </a:schemeClr>
              </a:solidFill>
              <a:effectLst/>
              <a:latin typeface="+mn-lt"/>
              <a:ea typeface="+mn-ea"/>
              <a:cs typeface="+mn-cs"/>
            </a:rPr>
            <a:t>The costs assumptions are shown here on an annualised basis. These are then divided by 12, and applied to the P&amp;L below in order to build the 36 month forecast.</a:t>
          </a:r>
        </a:p>
        <a:p>
          <a:endParaRPr lang="en-GB" sz="1100" b="0" i="0" u="none" strike="noStrike">
            <a:solidFill>
              <a:schemeClr val="accent2">
                <a:lumMod val="50000"/>
              </a:schemeClr>
            </a:solidFill>
            <a:effectLst/>
            <a:latin typeface="+mn-lt"/>
            <a:ea typeface="+mn-ea"/>
            <a:cs typeface="+mn-cs"/>
          </a:endParaRPr>
        </a:p>
        <a:p>
          <a:r>
            <a:rPr lang="en-GB" sz="1100" b="0" i="0" u="none" strike="noStrike">
              <a:solidFill>
                <a:schemeClr val="accent2">
                  <a:lumMod val="50000"/>
                </a:schemeClr>
              </a:solidFill>
              <a:effectLst/>
              <a:latin typeface="+mn-lt"/>
              <a:ea typeface="+mn-ea"/>
              <a:cs typeface="+mn-cs"/>
            </a:rPr>
            <a:t>You could</a:t>
          </a:r>
          <a:r>
            <a:rPr lang="en-GB" sz="1100" b="0" i="0" u="none" strike="noStrike" baseline="0">
              <a:solidFill>
                <a:schemeClr val="accent2">
                  <a:lumMod val="50000"/>
                </a:schemeClr>
              </a:solidFill>
              <a:effectLst/>
              <a:latin typeface="+mn-lt"/>
              <a:ea typeface="+mn-ea"/>
              <a:cs typeface="+mn-cs"/>
            </a:rPr>
            <a:t> be more imaginative and expand the range of cost inputs. For example, you could have a breakdown of the salaries by different roles, with number of employees in each role and annual salary as variables that could be changed.</a:t>
          </a:r>
          <a:endParaRPr lang="en-GB" i="0">
            <a:solidFill>
              <a:schemeClr val="accent2">
                <a:lumMod val="50000"/>
              </a:schemeClr>
            </a:solidFill>
          </a:endParaRPr>
        </a:p>
        <a:p>
          <a:endParaRPr lang="en-GB" sz="1100" i="0">
            <a:solidFill>
              <a:schemeClr val="accent2">
                <a:lumMod val="50000"/>
              </a:schemeClr>
            </a:solidFill>
          </a:endParaRPr>
        </a:p>
        <a:p>
          <a:r>
            <a:rPr lang="en-GB" sz="1100" i="0">
              <a:solidFill>
                <a:schemeClr val="accent2">
                  <a:lumMod val="50000"/>
                </a:schemeClr>
              </a:solidFill>
            </a:rPr>
            <a:t>[You can delete these information boxes].</a:t>
          </a:r>
        </a:p>
      </xdr:txBody>
    </xdr:sp>
    <xdr:clientData/>
  </xdr:twoCellAnchor>
  <xdr:twoCellAnchor>
    <xdr:from>
      <xdr:col>13</xdr:col>
      <xdr:colOff>438150</xdr:colOff>
      <xdr:row>21</xdr:row>
      <xdr:rowOff>34994</xdr:rowOff>
    </xdr:from>
    <xdr:to>
      <xdr:col>22</xdr:col>
      <xdr:colOff>142429</xdr:colOff>
      <xdr:row>32</xdr:row>
      <xdr:rowOff>0</xdr:rowOff>
    </xdr:to>
    <xdr:sp macro="" textlink="">
      <xdr:nvSpPr>
        <xdr:cNvPr id="5" name="TextBox 4">
          <a:extLst>
            <a:ext uri="{FF2B5EF4-FFF2-40B4-BE49-F238E27FC236}">
              <a16:creationId xmlns:a16="http://schemas.microsoft.com/office/drawing/2014/main" id="{B238CAB9-EE2F-5643-83F6-CA8BDB095BBD}"/>
            </a:ext>
          </a:extLst>
        </xdr:cNvPr>
        <xdr:cNvSpPr txBox="1"/>
      </xdr:nvSpPr>
      <xdr:spPr>
        <a:xfrm>
          <a:off x="12117402" y="4640228"/>
          <a:ext cx="6647737" cy="2837342"/>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Variable Sales &amp; Cost Assumptions</a:t>
          </a:r>
        </a:p>
        <a:p>
          <a:endParaRPr lang="en-GB" sz="1100">
            <a:solidFill>
              <a:schemeClr val="accent2">
                <a:lumMod val="50000"/>
              </a:schemeClr>
            </a:solidFill>
          </a:endParaRPr>
        </a:p>
        <a:p>
          <a:r>
            <a:rPr lang="en-GB" sz="1100" b="0" i="0" u="none" strike="noStrike" baseline="0">
              <a:solidFill>
                <a:schemeClr val="accent2">
                  <a:lumMod val="50000"/>
                </a:schemeClr>
              </a:solidFill>
              <a:effectLst/>
              <a:latin typeface="+mn-lt"/>
              <a:ea typeface="+mn-ea"/>
              <a:cs typeface="+mn-cs"/>
            </a:rPr>
            <a:t>In this Carl's Cafe model these are relatively unsophisticated, and are based around simple assumptions like number of customers a day, and what they each spend. Likewise the gross margin is simply an assumed percentage.</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The advantage monthly assumptions, as opposed to annual ones, is that they provide a greater level of flexibility. There is no reason why all the costs shown on an annual basis could not be shown on a monthly basis if it was more appropriate to the business, as shown by the Advertising operating cost below.</a:t>
          </a:r>
        </a:p>
      </xdr:txBody>
    </xdr:sp>
    <xdr:clientData/>
  </xdr:twoCellAnchor>
  <xdr:twoCellAnchor>
    <xdr:from>
      <xdr:col>1</xdr:col>
      <xdr:colOff>40866</xdr:colOff>
      <xdr:row>78</xdr:row>
      <xdr:rowOff>35704</xdr:rowOff>
    </xdr:from>
    <xdr:to>
      <xdr:col>4</xdr:col>
      <xdr:colOff>174975</xdr:colOff>
      <xdr:row>83</xdr:row>
      <xdr:rowOff>106823</xdr:rowOff>
    </xdr:to>
    <xdr:sp macro="" textlink="">
      <xdr:nvSpPr>
        <xdr:cNvPr id="9" name="TextBox 8">
          <a:extLst>
            <a:ext uri="{FF2B5EF4-FFF2-40B4-BE49-F238E27FC236}">
              <a16:creationId xmlns:a16="http://schemas.microsoft.com/office/drawing/2014/main" id="{A6B8CFA8-C2B8-194E-B9B9-FF84B6B1EEAA}"/>
            </a:ext>
          </a:extLst>
        </xdr:cNvPr>
        <xdr:cNvSpPr txBox="1"/>
      </xdr:nvSpPr>
      <xdr:spPr>
        <a:xfrm>
          <a:off x="871707" y="16011592"/>
          <a:ext cx="4003455" cy="1079997"/>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Workings</a:t>
          </a:r>
          <a:endParaRPr lang="en-GB" sz="1100">
            <a:solidFill>
              <a:schemeClr val="accent2">
                <a:lumMod val="50000"/>
              </a:schemeClr>
            </a:solidFill>
          </a:endParaRPr>
        </a:p>
        <a:p>
          <a:endParaRPr lang="en-GB" sz="1100" b="0" i="0" u="none" strike="noStrike">
            <a:solidFill>
              <a:schemeClr val="accent2">
                <a:lumMod val="50000"/>
              </a:schemeClr>
            </a:solidFill>
            <a:effectLst/>
            <a:latin typeface="+mn-lt"/>
            <a:ea typeface="+mn-ea"/>
            <a:cs typeface="+mn-cs"/>
          </a:endParaRPr>
        </a:p>
        <a:p>
          <a:r>
            <a:rPr lang="en-GB" sz="1100" b="0" i="0" u="none" strike="noStrike">
              <a:solidFill>
                <a:schemeClr val="accent2">
                  <a:lumMod val="50000"/>
                </a:schemeClr>
              </a:solidFill>
              <a:effectLst/>
              <a:latin typeface="+mn-lt"/>
              <a:ea typeface="+mn-ea"/>
              <a:cs typeface="+mn-cs"/>
            </a:rPr>
            <a:t>To avoid making the financial statement overly complex visually, or in terms of formulas, it is a good idea to set out your workings beneath. This makes understanding</a:t>
          </a:r>
          <a:r>
            <a:rPr lang="en-GB" sz="1100" b="0" i="0" u="none" strike="noStrike" baseline="0">
              <a:solidFill>
                <a:schemeClr val="accent2">
                  <a:lumMod val="50000"/>
                </a:schemeClr>
              </a:solidFill>
              <a:effectLst/>
              <a:latin typeface="+mn-lt"/>
              <a:ea typeface="+mn-ea"/>
              <a:cs typeface="+mn-cs"/>
            </a:rPr>
            <a:t> a spreadsheet far easier.</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twoCellAnchor>
    <xdr:from>
      <xdr:col>4</xdr:col>
      <xdr:colOff>2336</xdr:colOff>
      <xdr:row>105</xdr:row>
      <xdr:rowOff>141458</xdr:rowOff>
    </xdr:from>
    <xdr:to>
      <xdr:col>11</xdr:col>
      <xdr:colOff>167139</xdr:colOff>
      <xdr:row>112</xdr:row>
      <xdr:rowOff>35607</xdr:rowOff>
    </xdr:to>
    <xdr:sp macro="" textlink="">
      <xdr:nvSpPr>
        <xdr:cNvPr id="19" name="TextBox 18">
          <a:extLst>
            <a:ext uri="{FF2B5EF4-FFF2-40B4-BE49-F238E27FC236}">
              <a16:creationId xmlns:a16="http://schemas.microsoft.com/office/drawing/2014/main" id="{5D84BD8A-C3F9-6A48-A07A-13C20E052960}"/>
            </a:ext>
          </a:extLst>
        </xdr:cNvPr>
        <xdr:cNvSpPr txBox="1"/>
      </xdr:nvSpPr>
      <xdr:spPr>
        <a:xfrm>
          <a:off x="4702523" y="21268561"/>
          <a:ext cx="5600878" cy="1294710"/>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Adding New Assets</a:t>
          </a:r>
        </a:p>
        <a:p>
          <a:endParaRPr lang="en-GB" sz="1400" b="1" i="0" u="none" strike="noStrike">
            <a:solidFill>
              <a:schemeClr val="accent2">
                <a:lumMod val="50000"/>
              </a:schemeClr>
            </a:solidFill>
            <a:effectLst/>
            <a:latin typeface="+mn-lt"/>
            <a:ea typeface="+mn-ea"/>
            <a:cs typeface="+mn-cs"/>
          </a:endParaRPr>
        </a:p>
        <a:p>
          <a:r>
            <a:rPr lang="en-GB" sz="1100" b="0" i="0" u="none" strike="noStrike">
              <a:solidFill>
                <a:schemeClr val="accent2">
                  <a:lumMod val="50000"/>
                </a:schemeClr>
              </a:solidFill>
              <a:effectLst/>
              <a:latin typeface="+mn-lt"/>
              <a:ea typeface="+mn-ea"/>
              <a:cs typeface="+mn-cs"/>
            </a:rPr>
            <a:t>There is a seperate video showing you how to do this, plus a Depreciation Model which demonstrates both types</a:t>
          </a:r>
          <a:r>
            <a:rPr lang="en-GB" sz="1100" b="0" i="0" u="none" strike="noStrike" baseline="0">
              <a:solidFill>
                <a:schemeClr val="accent2">
                  <a:lumMod val="50000"/>
                </a:schemeClr>
              </a:solidFill>
              <a:effectLst/>
              <a:latin typeface="+mn-lt"/>
              <a:ea typeface="+mn-ea"/>
              <a:cs typeface="+mn-cs"/>
            </a:rPr>
            <a:t> of depreciation. You can cut and paste from this model if you wish. Why not add a variety of assets, with some maybe being added a year later? If you do this you may need to revise the depreciation formulas.</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twoCellAnchor>
    <xdr:from>
      <xdr:col>3</xdr:col>
      <xdr:colOff>576228</xdr:colOff>
      <xdr:row>128</xdr:row>
      <xdr:rowOff>82567</xdr:rowOff>
    </xdr:from>
    <xdr:to>
      <xdr:col>7</xdr:col>
      <xdr:colOff>491892</xdr:colOff>
      <xdr:row>133</xdr:row>
      <xdr:rowOff>189906</xdr:rowOff>
    </xdr:to>
    <xdr:sp macro="" textlink="">
      <xdr:nvSpPr>
        <xdr:cNvPr id="43" name="TextBox 42">
          <a:extLst>
            <a:ext uri="{FF2B5EF4-FFF2-40B4-BE49-F238E27FC236}">
              <a16:creationId xmlns:a16="http://schemas.microsoft.com/office/drawing/2014/main" id="{026A6D58-3FE0-2544-B6E9-FFDD4901477D}"/>
            </a:ext>
          </a:extLst>
        </xdr:cNvPr>
        <xdr:cNvSpPr txBox="1"/>
      </xdr:nvSpPr>
      <xdr:spPr>
        <a:xfrm>
          <a:off x="4409966" y="26123502"/>
          <a:ext cx="3132206" cy="1116217"/>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Grey Shading of Cells</a:t>
          </a:r>
        </a:p>
        <a:p>
          <a:br>
            <a:rPr lang="en-GB" sz="1100" b="0" i="0" u="none" strike="noStrike">
              <a:solidFill>
                <a:schemeClr val="accent2">
                  <a:lumMod val="50000"/>
                </a:schemeClr>
              </a:solidFill>
              <a:effectLst/>
              <a:latin typeface="+mn-lt"/>
              <a:ea typeface="+mn-ea"/>
              <a:cs typeface="+mn-cs"/>
            </a:rPr>
          </a:br>
          <a:r>
            <a:rPr lang="en-GB" sz="1100" b="0" i="0" u="none" strike="noStrike">
              <a:solidFill>
                <a:schemeClr val="accent2">
                  <a:lumMod val="50000"/>
                </a:schemeClr>
              </a:solidFill>
              <a:effectLst/>
              <a:latin typeface="+mn-lt"/>
              <a:ea typeface="+mn-ea"/>
              <a:cs typeface="+mn-cs"/>
            </a:rPr>
            <a:t>These lightly shaded grey lines contain more complex Excel formulas. There is no need to amend these - we</a:t>
          </a:r>
          <a:r>
            <a:rPr lang="en-GB" sz="1100" b="0" i="0" u="none" strike="noStrike" baseline="0">
              <a:solidFill>
                <a:schemeClr val="accent2">
                  <a:lumMod val="50000"/>
                </a:schemeClr>
              </a:solidFill>
              <a:effectLst/>
              <a:latin typeface="+mn-lt"/>
              <a:ea typeface="+mn-ea"/>
              <a:cs typeface="+mn-cs"/>
            </a:rPr>
            <a:t> recommend leaving these alone.</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twoCellAnchor>
    <xdr:from>
      <xdr:col>39</xdr:col>
      <xdr:colOff>351293</xdr:colOff>
      <xdr:row>62</xdr:row>
      <xdr:rowOff>18967</xdr:rowOff>
    </xdr:from>
    <xdr:to>
      <xdr:col>43</xdr:col>
      <xdr:colOff>487613</xdr:colOff>
      <xdr:row>66</xdr:row>
      <xdr:rowOff>66687</xdr:rowOff>
    </xdr:to>
    <xdr:sp macro="" textlink="">
      <xdr:nvSpPr>
        <xdr:cNvPr id="44" name="TextBox 43">
          <a:extLst>
            <a:ext uri="{FF2B5EF4-FFF2-40B4-BE49-F238E27FC236}">
              <a16:creationId xmlns:a16="http://schemas.microsoft.com/office/drawing/2014/main" id="{EFAA2649-B628-EF4D-8B6B-BAC3B2291C07}"/>
            </a:ext>
          </a:extLst>
        </xdr:cNvPr>
        <xdr:cNvSpPr txBox="1"/>
      </xdr:nvSpPr>
      <xdr:spPr>
        <a:xfrm>
          <a:off x="32324885" y="15885023"/>
          <a:ext cx="3177165" cy="870537"/>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Grey Shading of Cells</a:t>
          </a:r>
        </a:p>
        <a:p>
          <a:r>
            <a:rPr lang="en-GB" sz="1100" b="0" i="0" u="none" strike="noStrike">
              <a:solidFill>
                <a:schemeClr val="accent2">
                  <a:lumMod val="50000"/>
                </a:schemeClr>
              </a:solidFill>
              <a:effectLst/>
              <a:latin typeface="+mn-lt"/>
              <a:ea typeface="+mn-ea"/>
              <a:cs typeface="+mn-cs"/>
            </a:rPr>
            <a:t>These lightly shaded grey lines contain more complex Excel formulas. There is not any need to amend these - we</a:t>
          </a:r>
          <a:r>
            <a:rPr lang="en-GB" sz="1100" b="0" i="0" u="none" strike="noStrike" baseline="0">
              <a:solidFill>
                <a:schemeClr val="accent2">
                  <a:lumMod val="50000"/>
                </a:schemeClr>
              </a:solidFill>
              <a:effectLst/>
              <a:latin typeface="+mn-lt"/>
              <a:ea typeface="+mn-ea"/>
              <a:cs typeface="+mn-cs"/>
            </a:rPr>
            <a:t> recommend leaving these alone.</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671339</xdr:colOff>
      <xdr:row>66</xdr:row>
      <xdr:rowOff>134959</xdr:rowOff>
    </xdr:from>
    <xdr:to>
      <xdr:col>3</xdr:col>
      <xdr:colOff>819506</xdr:colOff>
      <xdr:row>74</xdr:row>
      <xdr:rowOff>44955</xdr:rowOff>
    </xdr:to>
    <xdr:sp macro="" textlink="">
      <xdr:nvSpPr>
        <xdr:cNvPr id="3" name="TextBox 2">
          <a:extLst>
            <a:ext uri="{FF2B5EF4-FFF2-40B4-BE49-F238E27FC236}">
              <a16:creationId xmlns:a16="http://schemas.microsoft.com/office/drawing/2014/main" id="{789FE6F4-6036-494A-816F-1AF9925A6B9B}"/>
            </a:ext>
          </a:extLst>
        </xdr:cNvPr>
        <xdr:cNvSpPr txBox="1"/>
      </xdr:nvSpPr>
      <xdr:spPr>
        <a:xfrm>
          <a:off x="671339" y="12486552"/>
          <a:ext cx="4576309" cy="1528403"/>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Workings</a:t>
          </a:r>
          <a:endParaRPr lang="en-GB" sz="1100">
            <a:solidFill>
              <a:schemeClr val="accent2">
                <a:lumMod val="50000"/>
              </a:schemeClr>
            </a:solidFill>
          </a:endParaRPr>
        </a:p>
        <a:p>
          <a:br>
            <a:rPr lang="en-GB" sz="1100" b="0" i="0" u="none" strike="noStrike">
              <a:solidFill>
                <a:schemeClr val="accent2">
                  <a:lumMod val="50000"/>
                </a:schemeClr>
              </a:solidFill>
              <a:effectLst/>
              <a:latin typeface="+mn-lt"/>
              <a:ea typeface="+mn-ea"/>
              <a:cs typeface="+mn-cs"/>
            </a:rPr>
          </a:br>
          <a:r>
            <a:rPr lang="en-GB" sz="1100" b="0" i="0" u="none" strike="noStrike">
              <a:solidFill>
                <a:schemeClr val="accent2">
                  <a:lumMod val="50000"/>
                </a:schemeClr>
              </a:solidFill>
              <a:effectLst/>
              <a:latin typeface="+mn-lt"/>
              <a:ea typeface="+mn-ea"/>
              <a:cs typeface="+mn-cs"/>
            </a:rPr>
            <a:t>To avoid making the financial statement overly complex visually, or in terms of formulas, it is a good idea to set out your workings beneath. This makes understanding</a:t>
          </a:r>
          <a:r>
            <a:rPr lang="en-GB" sz="1100" b="0" i="0" u="none" strike="noStrike" baseline="0">
              <a:solidFill>
                <a:schemeClr val="accent2">
                  <a:lumMod val="50000"/>
                </a:schemeClr>
              </a:solidFill>
              <a:effectLst/>
              <a:latin typeface="+mn-lt"/>
              <a:ea typeface="+mn-ea"/>
              <a:cs typeface="+mn-cs"/>
            </a:rPr>
            <a:t> a spreadsheet far easier.</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[You can delete these information boxes].</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twoCellAnchor>
    <xdr:from>
      <xdr:col>5</xdr:col>
      <xdr:colOff>137583</xdr:colOff>
      <xdr:row>66</xdr:row>
      <xdr:rowOff>63499</xdr:rowOff>
    </xdr:from>
    <xdr:to>
      <xdr:col>13</xdr:col>
      <xdr:colOff>281516</xdr:colOff>
      <xdr:row>74</xdr:row>
      <xdr:rowOff>179823</xdr:rowOff>
    </xdr:to>
    <xdr:sp macro="" textlink="">
      <xdr:nvSpPr>
        <xdr:cNvPr id="4" name="TextBox 3">
          <a:extLst>
            <a:ext uri="{FF2B5EF4-FFF2-40B4-BE49-F238E27FC236}">
              <a16:creationId xmlns:a16="http://schemas.microsoft.com/office/drawing/2014/main" id="{FC1C500C-0C9A-2347-9F03-AB65BBF669BA}"/>
            </a:ext>
          </a:extLst>
        </xdr:cNvPr>
        <xdr:cNvSpPr txBox="1"/>
      </xdr:nvSpPr>
      <xdr:spPr>
        <a:xfrm>
          <a:off x="6240326" y="12415092"/>
          <a:ext cx="6347827" cy="1734731"/>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Top</a:t>
          </a:r>
          <a:r>
            <a:rPr lang="en-GB" sz="1400" b="1" i="0" u="none" strike="noStrike" baseline="0">
              <a:solidFill>
                <a:schemeClr val="accent2">
                  <a:lumMod val="50000"/>
                </a:schemeClr>
              </a:solidFill>
              <a:effectLst/>
              <a:latin typeface="+mn-lt"/>
              <a:ea typeface="+mn-ea"/>
              <a:cs typeface="+mn-cs"/>
            </a:rPr>
            <a:t> Tip!</a:t>
          </a:r>
          <a:endParaRPr lang="en-GB" sz="1100">
            <a:solidFill>
              <a:schemeClr val="accent2">
                <a:lumMod val="50000"/>
              </a:schemeClr>
            </a:solidFill>
          </a:endParaRPr>
        </a:p>
        <a:p>
          <a:br>
            <a:rPr lang="en-GB" sz="1100" b="0" i="0" u="none" strike="noStrike">
              <a:solidFill>
                <a:schemeClr val="accent2">
                  <a:lumMod val="50000"/>
                </a:schemeClr>
              </a:solidFill>
              <a:effectLst/>
              <a:latin typeface="+mn-lt"/>
              <a:ea typeface="+mn-ea"/>
              <a:cs typeface="+mn-cs"/>
            </a:rPr>
          </a:br>
          <a:r>
            <a:rPr lang="en-GB" sz="1100" b="0" i="0" u="none" strike="noStrike">
              <a:solidFill>
                <a:schemeClr val="accent2">
                  <a:lumMod val="50000"/>
                </a:schemeClr>
              </a:solidFill>
              <a:effectLst/>
              <a:latin typeface="+mn-lt"/>
              <a:ea typeface="+mn-ea"/>
              <a:cs typeface="+mn-cs"/>
            </a:rPr>
            <a:t>Your 'Closing</a:t>
          </a:r>
          <a:r>
            <a:rPr lang="en-GB" sz="1100" b="0" i="0" u="none" strike="noStrike" baseline="0">
              <a:solidFill>
                <a:schemeClr val="accent2">
                  <a:lumMod val="50000"/>
                </a:schemeClr>
              </a:solidFill>
              <a:effectLst/>
              <a:latin typeface="+mn-lt"/>
              <a:ea typeface="+mn-ea"/>
              <a:cs typeface="+mn-cs"/>
            </a:rPr>
            <a:t> bank account' line </a:t>
          </a:r>
          <a:r>
            <a:rPr lang="en-GB" sz="1100" b="1" i="0" u="none" strike="noStrike" baseline="0">
              <a:solidFill>
                <a:schemeClr val="accent2">
                  <a:lumMod val="50000"/>
                </a:schemeClr>
              </a:solidFill>
              <a:effectLst/>
              <a:latin typeface="+mn-lt"/>
              <a:ea typeface="+mn-ea"/>
              <a:cs typeface="+mn-cs"/>
            </a:rPr>
            <a:t>must never be negative! </a:t>
          </a:r>
          <a:r>
            <a:rPr lang="en-GB" sz="1100" b="0" i="0" u="none" strike="noStrike" baseline="0">
              <a:solidFill>
                <a:schemeClr val="accent2">
                  <a:lumMod val="50000"/>
                </a:schemeClr>
              </a:solidFill>
              <a:effectLst/>
              <a:latin typeface="+mn-lt"/>
              <a:ea typeface="+mn-ea"/>
              <a:cs typeface="+mn-cs"/>
            </a:rPr>
            <a:t>If it goes negative the business has run out of cash and is potentially bust. In the real world, you can arrange an overdraft facility allowing your account to go into negative territory (see book for explanation), but that is not available here, nor is it a very desirable way of funding a business.  If you have a negative closing bank account figure, you can solve the problem by increasing the equity, debt, or - best of all - the profitability of the business. The Graphs sheet shows the figures visually. Keep an eye on this graph!</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twoCellAnchor>
    <xdr:from>
      <xdr:col>5</xdr:col>
      <xdr:colOff>183474</xdr:colOff>
      <xdr:row>128</xdr:row>
      <xdr:rowOff>38399</xdr:rowOff>
    </xdr:from>
    <xdr:to>
      <xdr:col>11</xdr:col>
      <xdr:colOff>640619</xdr:colOff>
      <xdr:row>133</xdr:row>
      <xdr:rowOff>78673</xdr:rowOff>
    </xdr:to>
    <xdr:sp macro="" textlink="">
      <xdr:nvSpPr>
        <xdr:cNvPr id="5" name="TextBox 4">
          <a:extLst>
            <a:ext uri="{FF2B5EF4-FFF2-40B4-BE49-F238E27FC236}">
              <a16:creationId xmlns:a16="http://schemas.microsoft.com/office/drawing/2014/main" id="{5FE27878-D5A9-E147-8D4B-FA1F23EEBA45}"/>
            </a:ext>
          </a:extLst>
        </xdr:cNvPr>
        <xdr:cNvSpPr txBox="1"/>
      </xdr:nvSpPr>
      <xdr:spPr>
        <a:xfrm>
          <a:off x="6286217" y="26315036"/>
          <a:ext cx="5110066" cy="1164168"/>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Adding New Assets</a:t>
          </a:r>
          <a:endParaRPr lang="en-GB" sz="1400">
            <a:solidFill>
              <a:schemeClr val="accent2">
                <a:lumMod val="50000"/>
              </a:schemeClr>
            </a:solidFill>
          </a:endParaRPr>
        </a:p>
        <a:p>
          <a:br>
            <a:rPr lang="en-GB" sz="1100" b="0" i="0" u="none" strike="noStrike">
              <a:solidFill>
                <a:schemeClr val="accent2">
                  <a:lumMod val="50000"/>
                </a:schemeClr>
              </a:solidFill>
              <a:effectLst/>
              <a:latin typeface="+mn-lt"/>
              <a:ea typeface="+mn-ea"/>
              <a:cs typeface="+mn-cs"/>
            </a:rPr>
          </a:br>
          <a:r>
            <a:rPr lang="en-GB" sz="1100" b="0" i="0" u="none" strike="noStrike">
              <a:solidFill>
                <a:schemeClr val="accent2">
                  <a:lumMod val="50000"/>
                </a:schemeClr>
              </a:solidFill>
              <a:effectLst/>
              <a:latin typeface="+mn-lt"/>
              <a:ea typeface="+mn-ea"/>
              <a:cs typeface="+mn-cs"/>
            </a:rPr>
            <a:t>If you add new asset to the business you have created the</a:t>
          </a:r>
          <a:r>
            <a:rPr lang="en-GB" sz="1100" b="0" i="0" u="none" strike="noStrike" baseline="0">
              <a:solidFill>
                <a:schemeClr val="accent2">
                  <a:lumMod val="50000"/>
                </a:schemeClr>
              </a:solidFill>
              <a:effectLst/>
              <a:latin typeface="+mn-lt"/>
              <a:ea typeface="+mn-ea"/>
              <a:cs typeface="+mn-cs"/>
            </a:rPr>
            <a:t> debit (application of funds). So where is the credit (source of funds)? It has to come from the cash (or a loan). If cash, you need to add the payment of the asset here.</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twoCellAnchor>
    <xdr:from>
      <xdr:col>3</xdr:col>
      <xdr:colOff>42288</xdr:colOff>
      <xdr:row>156</xdr:row>
      <xdr:rowOff>109055</xdr:rowOff>
    </xdr:from>
    <xdr:to>
      <xdr:col>6</xdr:col>
      <xdr:colOff>718310</xdr:colOff>
      <xdr:row>161</xdr:row>
      <xdr:rowOff>53812</xdr:rowOff>
    </xdr:to>
    <xdr:sp macro="" textlink="">
      <xdr:nvSpPr>
        <xdr:cNvPr id="12" name="TextBox 11">
          <a:extLst>
            <a:ext uri="{FF2B5EF4-FFF2-40B4-BE49-F238E27FC236}">
              <a16:creationId xmlns:a16="http://schemas.microsoft.com/office/drawing/2014/main" id="{89FB42F9-17BA-DB48-80C6-7E2F83ECBBED}"/>
            </a:ext>
          </a:extLst>
        </xdr:cNvPr>
        <xdr:cNvSpPr txBox="1"/>
      </xdr:nvSpPr>
      <xdr:spPr>
        <a:xfrm>
          <a:off x="4411949" y="34129987"/>
          <a:ext cx="3129920" cy="967215"/>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Grey Shading of Cells</a:t>
          </a:r>
        </a:p>
        <a:p>
          <a:r>
            <a:rPr lang="en-GB" sz="1100" b="0" i="0" u="none" strike="noStrike">
              <a:solidFill>
                <a:schemeClr val="accent2">
                  <a:lumMod val="50000"/>
                </a:schemeClr>
              </a:solidFill>
              <a:effectLst/>
              <a:latin typeface="+mn-lt"/>
              <a:ea typeface="+mn-ea"/>
              <a:cs typeface="+mn-cs"/>
            </a:rPr>
            <a:t>These lightly shaded grey lines contain more complex Excel formulas. There is no need to amend these - we</a:t>
          </a:r>
          <a:r>
            <a:rPr lang="en-GB" sz="1100" b="0" i="0" u="none" strike="noStrike" baseline="0">
              <a:solidFill>
                <a:schemeClr val="accent2">
                  <a:lumMod val="50000"/>
                </a:schemeClr>
              </a:solidFill>
              <a:effectLst/>
              <a:latin typeface="+mn-lt"/>
              <a:ea typeface="+mn-ea"/>
              <a:cs typeface="+mn-cs"/>
            </a:rPr>
            <a:t> recommend leaving these alone.</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twoCellAnchor>
    <xdr:from>
      <xdr:col>39</xdr:col>
      <xdr:colOff>404602</xdr:colOff>
      <xdr:row>123</xdr:row>
      <xdr:rowOff>213540</xdr:rowOff>
    </xdr:from>
    <xdr:to>
      <xdr:col>43</xdr:col>
      <xdr:colOff>479817</xdr:colOff>
      <xdr:row>128</xdr:row>
      <xdr:rowOff>107627</xdr:rowOff>
    </xdr:to>
    <xdr:sp macro="" textlink="">
      <xdr:nvSpPr>
        <xdr:cNvPr id="18" name="TextBox 17">
          <a:extLst>
            <a:ext uri="{FF2B5EF4-FFF2-40B4-BE49-F238E27FC236}">
              <a16:creationId xmlns:a16="http://schemas.microsoft.com/office/drawing/2014/main" id="{AE849643-D994-734A-AC6E-48C768324F94}"/>
            </a:ext>
          </a:extLst>
        </xdr:cNvPr>
        <xdr:cNvSpPr txBox="1"/>
      </xdr:nvSpPr>
      <xdr:spPr>
        <a:xfrm>
          <a:off x="32800365" y="26539133"/>
          <a:ext cx="3131825" cy="1045697"/>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Grey Shading of Cells</a:t>
          </a:r>
        </a:p>
        <a:p>
          <a:r>
            <a:rPr lang="en-GB" sz="1100" b="0" i="0" u="none" strike="noStrike">
              <a:solidFill>
                <a:schemeClr val="accent2">
                  <a:lumMod val="50000"/>
                </a:schemeClr>
              </a:solidFill>
              <a:effectLst/>
              <a:latin typeface="+mn-lt"/>
              <a:ea typeface="+mn-ea"/>
              <a:cs typeface="+mn-cs"/>
            </a:rPr>
            <a:t>These lightly shaded grey lines contain more complex Excel formulas. There is no need to amend these - we</a:t>
          </a:r>
          <a:r>
            <a:rPr lang="en-GB" sz="1100" b="0" i="0" u="none" strike="noStrike" baseline="0">
              <a:solidFill>
                <a:schemeClr val="accent2">
                  <a:lumMod val="50000"/>
                </a:schemeClr>
              </a:solidFill>
              <a:effectLst/>
              <a:latin typeface="+mn-lt"/>
              <a:ea typeface="+mn-ea"/>
              <a:cs typeface="+mn-cs"/>
            </a:rPr>
            <a:t> recommend leaving these alone.</a:t>
          </a:r>
          <a:endParaRPr lang="en-GB" i="0">
            <a:solidFill>
              <a:schemeClr val="accent2">
                <a:lumMod val="50000"/>
              </a:schemeClr>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731520</xdr:colOff>
      <xdr:row>3</xdr:row>
      <xdr:rowOff>81280</xdr:rowOff>
    </xdr:from>
    <xdr:to>
      <xdr:col>6</xdr:col>
      <xdr:colOff>165349</xdr:colOff>
      <xdr:row>11</xdr:row>
      <xdr:rowOff>60960</xdr:rowOff>
    </xdr:to>
    <xdr:sp macro="" textlink="">
      <xdr:nvSpPr>
        <xdr:cNvPr id="2" name="TextBox 1">
          <a:extLst>
            <a:ext uri="{FF2B5EF4-FFF2-40B4-BE49-F238E27FC236}">
              <a16:creationId xmlns:a16="http://schemas.microsoft.com/office/drawing/2014/main" id="{BB0587BA-011D-5C43-9380-E322F72D5144}"/>
            </a:ext>
          </a:extLst>
        </xdr:cNvPr>
        <xdr:cNvSpPr txBox="1"/>
      </xdr:nvSpPr>
      <xdr:spPr>
        <a:xfrm>
          <a:off x="731520" y="955040"/>
          <a:ext cx="5672069" cy="1605280"/>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GB" sz="1400" b="1" i="0" u="none" strike="noStrike">
              <a:solidFill>
                <a:schemeClr val="accent2">
                  <a:lumMod val="50000"/>
                </a:schemeClr>
              </a:solidFill>
              <a:effectLst/>
              <a:latin typeface="+mn-lt"/>
              <a:ea typeface="+mn-ea"/>
              <a:cs typeface="+mn-cs"/>
            </a:rPr>
            <a:t>Balance Sheet Setup</a:t>
          </a:r>
        </a:p>
        <a:p>
          <a:pPr marL="0" indent="0"/>
          <a:endParaRPr lang="en-GB" sz="1100" b="1" i="0" u="none" strike="noStrike">
            <a:solidFill>
              <a:schemeClr val="accent2">
                <a:lumMod val="50000"/>
              </a:schemeClr>
            </a:solidFill>
            <a:effectLst/>
            <a:latin typeface="+mn-lt"/>
            <a:ea typeface="+mn-ea"/>
            <a:cs typeface="+mn-cs"/>
          </a:endParaRPr>
        </a:p>
        <a:p>
          <a:pPr marL="0" indent="0"/>
          <a:r>
            <a:rPr lang="en-GB" sz="1100" b="0" i="0" u="none" strike="noStrike">
              <a:solidFill>
                <a:schemeClr val="accent2">
                  <a:lumMod val="50000"/>
                </a:schemeClr>
              </a:solidFill>
              <a:effectLst/>
              <a:latin typeface="+mn-lt"/>
              <a:ea typeface="+mn-ea"/>
              <a:cs typeface="+mn-cs"/>
            </a:rPr>
            <a:t>All these figures below are formulas and driven from the P&amp;L and Cash Flow sheets. Do not enter any figures here. See Workings and Notes on the cells for explanations of how numbers are generated. For greater understanding on the balance sheet, see relevant chapters in my book. </a:t>
          </a:r>
        </a:p>
        <a:p>
          <a:pPr marL="0" indent="0"/>
          <a:endParaRPr lang="en-GB" sz="1100" b="0" i="0" u="none" strike="noStrike">
            <a:solidFill>
              <a:schemeClr val="accent2">
                <a:lumMod val="50000"/>
              </a:schemeClr>
            </a:solidFill>
            <a:effectLst/>
            <a:latin typeface="+mn-lt"/>
            <a:ea typeface="+mn-ea"/>
            <a:cs typeface="+mn-cs"/>
          </a:endParaRPr>
        </a:p>
        <a:p>
          <a:pPr marL="0" indent="0"/>
          <a:r>
            <a:rPr lang="en-GB" sz="1100" b="0" i="0" u="none" strike="noStrike">
              <a:solidFill>
                <a:schemeClr val="accent2">
                  <a:lumMod val="50000"/>
                </a:schemeClr>
              </a:solidFill>
              <a:effectLst/>
              <a:latin typeface="+mn-lt"/>
              <a:ea typeface="+mn-ea"/>
              <a:cs typeface="+mn-cs"/>
            </a:rPr>
            <a:t>[You can delete these information boxes].</a:t>
          </a:r>
        </a:p>
      </xdr:txBody>
    </xdr:sp>
    <xdr:clientData/>
  </xdr:twoCellAnchor>
  <xdr:twoCellAnchor>
    <xdr:from>
      <xdr:col>10</xdr:col>
      <xdr:colOff>656823</xdr:colOff>
      <xdr:row>55</xdr:row>
      <xdr:rowOff>131964</xdr:rowOff>
    </xdr:from>
    <xdr:to>
      <xdr:col>18</xdr:col>
      <xdr:colOff>241957</xdr:colOff>
      <xdr:row>66</xdr:row>
      <xdr:rowOff>76200</xdr:rowOff>
    </xdr:to>
    <xdr:sp macro="" textlink="">
      <xdr:nvSpPr>
        <xdr:cNvPr id="4" name="TextBox 3">
          <a:extLst>
            <a:ext uri="{FF2B5EF4-FFF2-40B4-BE49-F238E27FC236}">
              <a16:creationId xmlns:a16="http://schemas.microsoft.com/office/drawing/2014/main" id="{5B1D59AB-616E-6E44-BFFB-FD2311FD4F7B}"/>
            </a:ext>
          </a:extLst>
        </xdr:cNvPr>
        <xdr:cNvSpPr txBox="1"/>
      </xdr:nvSpPr>
      <xdr:spPr>
        <a:xfrm>
          <a:off x="10054823" y="11561964"/>
          <a:ext cx="6392334" cy="2179436"/>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Essential</a:t>
          </a:r>
          <a:r>
            <a:rPr lang="en-GB" sz="1400" b="1" i="0" u="none" strike="noStrike" baseline="0">
              <a:solidFill>
                <a:schemeClr val="accent2">
                  <a:lumMod val="50000"/>
                </a:schemeClr>
              </a:solidFill>
              <a:effectLst/>
              <a:latin typeface="+mn-lt"/>
              <a:ea typeface="+mn-ea"/>
              <a:cs typeface="+mn-cs"/>
            </a:rPr>
            <a:t> Tip! </a:t>
          </a:r>
        </a:p>
        <a:p>
          <a:endParaRPr lang="en-GB" sz="1100">
            <a:solidFill>
              <a:schemeClr val="accent2">
                <a:lumMod val="50000"/>
              </a:schemeClr>
            </a:solidFill>
          </a:endParaRPr>
        </a:p>
        <a:p>
          <a:r>
            <a:rPr lang="en-GB" sz="1100" b="0" i="0" u="none" strike="noStrike">
              <a:solidFill>
                <a:schemeClr val="accent2">
                  <a:lumMod val="50000"/>
                </a:schemeClr>
              </a:solidFill>
              <a:effectLst/>
              <a:latin typeface="+mn-lt"/>
              <a:ea typeface="+mn-ea"/>
              <a:cs typeface="+mn-cs"/>
            </a:rPr>
            <a:t>Your Balance Sheet value (Shareholders' Equity or Net Assets)</a:t>
          </a:r>
          <a:r>
            <a:rPr lang="en-GB" sz="1100" b="0" i="0" u="none" strike="noStrike" baseline="0">
              <a:solidFill>
                <a:schemeClr val="accent2">
                  <a:lumMod val="50000"/>
                </a:schemeClr>
              </a:solidFill>
              <a:effectLst/>
              <a:latin typeface="+mn-lt"/>
              <a:ea typeface="+mn-ea"/>
              <a:cs typeface="+mn-cs"/>
            </a:rPr>
            <a:t> </a:t>
          </a:r>
          <a:r>
            <a:rPr lang="en-GB" sz="1100" b="1" i="0" u="none" strike="noStrike" baseline="0">
              <a:solidFill>
                <a:schemeClr val="accent2">
                  <a:lumMod val="50000"/>
                </a:schemeClr>
              </a:solidFill>
              <a:effectLst/>
              <a:latin typeface="+mn-lt"/>
              <a:ea typeface="+mn-ea"/>
              <a:cs typeface="+mn-cs"/>
            </a:rPr>
            <a:t>must never be negative! </a:t>
          </a:r>
          <a:r>
            <a:rPr lang="en-GB" sz="1100" b="0" i="0" u="none" strike="noStrike" baseline="0">
              <a:solidFill>
                <a:schemeClr val="accent2">
                  <a:lumMod val="50000"/>
                </a:schemeClr>
              </a:solidFill>
              <a:effectLst/>
              <a:latin typeface="+mn-lt"/>
              <a:ea typeface="+mn-ea"/>
              <a:cs typeface="+mn-cs"/>
            </a:rPr>
            <a:t>If it goes negative the business is technically insolvent and potentially bust. Whilst businesses can technically trade out of this situation, it is a dangerous place to be. An unexpected event can easily cause collapse.</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If you have a negative Balance Sheet value, you can solve the problem by increasing the equity raised or the profitability of the business. Increasing debt will not fix a negaitive Balance Sheet as Liabilities (current or long-term) will grow by the same amount. This is a key learning point.</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[This tip is repeated in Summary sheet].</a:t>
          </a:r>
          <a:endParaRPr lang="en-GB" sz="1100" i="0">
            <a:solidFill>
              <a:schemeClr val="accent2">
                <a:lumMod val="50000"/>
              </a:schemeClr>
            </a:solidFill>
          </a:endParaRPr>
        </a:p>
      </xdr:txBody>
    </xdr:sp>
    <xdr:clientData/>
  </xdr:twoCellAnchor>
  <xdr:twoCellAnchor>
    <xdr:from>
      <xdr:col>1</xdr:col>
      <xdr:colOff>0</xdr:colOff>
      <xdr:row>55</xdr:row>
      <xdr:rowOff>0</xdr:rowOff>
    </xdr:from>
    <xdr:to>
      <xdr:col>9</xdr:col>
      <xdr:colOff>2262</xdr:colOff>
      <xdr:row>66</xdr:row>
      <xdr:rowOff>75254</xdr:rowOff>
    </xdr:to>
    <xdr:sp macro="" textlink="">
      <xdr:nvSpPr>
        <xdr:cNvPr id="5" name="TextBox 4">
          <a:extLst>
            <a:ext uri="{FF2B5EF4-FFF2-40B4-BE49-F238E27FC236}">
              <a16:creationId xmlns:a16="http://schemas.microsoft.com/office/drawing/2014/main" id="{0194C6B1-6F82-F04A-A59A-C18ED3F94CF2}"/>
            </a:ext>
          </a:extLst>
        </xdr:cNvPr>
        <xdr:cNvSpPr txBox="1"/>
      </xdr:nvSpPr>
      <xdr:spPr>
        <a:xfrm>
          <a:off x="529167" y="12435417"/>
          <a:ext cx="7802178" cy="2287170"/>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Balance Sheet not</a:t>
          </a:r>
          <a:r>
            <a:rPr lang="en-GB" sz="1400" b="1" i="0" u="none" strike="noStrike" baseline="0">
              <a:solidFill>
                <a:schemeClr val="accent2">
                  <a:lumMod val="50000"/>
                </a:schemeClr>
              </a:solidFill>
              <a:effectLst/>
              <a:latin typeface="+mn-lt"/>
              <a:ea typeface="+mn-ea"/>
              <a:cs typeface="+mn-cs"/>
            </a:rPr>
            <a:t> Balancing?</a:t>
          </a:r>
        </a:p>
        <a:p>
          <a:endParaRPr lang="en-GB" sz="1100">
            <a:solidFill>
              <a:schemeClr val="accent2">
                <a:lumMod val="50000"/>
              </a:schemeClr>
            </a:solidFill>
          </a:endParaRPr>
        </a:p>
        <a:p>
          <a:r>
            <a:rPr lang="en-GB" sz="1100" b="0" i="0" u="none" strike="noStrike">
              <a:solidFill>
                <a:schemeClr val="accent2">
                  <a:lumMod val="50000"/>
                </a:schemeClr>
              </a:solidFill>
              <a:effectLst/>
              <a:latin typeface="+mn-lt"/>
              <a:ea typeface="+mn-ea"/>
              <a:cs typeface="+mn-cs"/>
            </a:rPr>
            <a:t>There are a number of techniques to find out the source. </a:t>
          </a:r>
        </a:p>
        <a:p>
          <a:endParaRPr lang="en-GB" sz="1100" b="0" i="0" u="none" strike="noStrike">
            <a:solidFill>
              <a:schemeClr val="accent2">
                <a:lumMod val="50000"/>
              </a:schemeClr>
            </a:solidFill>
            <a:effectLst/>
            <a:latin typeface="+mn-lt"/>
            <a:ea typeface="+mn-ea"/>
            <a:cs typeface="+mn-cs"/>
          </a:endParaRPr>
        </a:p>
        <a:p>
          <a:r>
            <a:rPr lang="en-GB" sz="1100" b="1" i="0" u="none" strike="noStrike">
              <a:solidFill>
                <a:schemeClr val="accent2">
                  <a:lumMod val="50000"/>
                </a:schemeClr>
              </a:solidFill>
              <a:effectLst/>
              <a:latin typeface="+mn-lt"/>
              <a:ea typeface="+mn-ea"/>
              <a:cs typeface="+mn-cs"/>
            </a:rPr>
            <a:t>Step 1</a:t>
          </a:r>
        </a:p>
        <a:p>
          <a:r>
            <a:rPr lang="en-GB" sz="1100" b="0" i="0" u="none" strike="noStrike">
              <a:solidFill>
                <a:schemeClr val="accent2">
                  <a:lumMod val="50000"/>
                </a:schemeClr>
              </a:solidFill>
              <a:effectLst/>
              <a:latin typeface="+mn-lt"/>
              <a:ea typeface="+mn-ea"/>
              <a:cs typeface="+mn-cs"/>
            </a:rPr>
            <a:t>Save a new copy of the spreadsheet before going to Step 2 below. If you make a mess of Step 2 you can go back to this copy.</a:t>
          </a:r>
        </a:p>
        <a:p>
          <a:endParaRPr lang="en-GB" sz="1100" b="0" i="0" u="none" strike="noStrike">
            <a:solidFill>
              <a:schemeClr val="accent2">
                <a:lumMod val="50000"/>
              </a:schemeClr>
            </a:solidFill>
            <a:effectLst/>
            <a:latin typeface="+mn-lt"/>
            <a:ea typeface="+mn-ea"/>
            <a:cs typeface="+mn-cs"/>
          </a:endParaRPr>
        </a:p>
        <a:p>
          <a:r>
            <a:rPr lang="en-GB" sz="1100" b="1" i="0" u="none" strike="noStrike">
              <a:solidFill>
                <a:schemeClr val="accent2">
                  <a:lumMod val="50000"/>
                </a:schemeClr>
              </a:solidFill>
              <a:effectLst/>
              <a:latin typeface="+mn-lt"/>
              <a:ea typeface="+mn-ea"/>
              <a:cs typeface="+mn-cs"/>
            </a:rPr>
            <a:t>Step 2</a:t>
          </a:r>
        </a:p>
        <a:p>
          <a:r>
            <a:rPr lang="en-GB" sz="1100" b="0" i="0" u="none" strike="noStrike">
              <a:solidFill>
                <a:schemeClr val="accent2">
                  <a:lumMod val="50000"/>
                </a:schemeClr>
              </a:solidFill>
              <a:effectLst/>
              <a:latin typeface="+mn-lt"/>
              <a:ea typeface="+mn-ea"/>
              <a:cs typeface="+mn-cs"/>
            </a:rPr>
            <a:t>Start with putting zero values into the Fixed Assets (and ultimately any other inputs, including sales volume inputs). Does</a:t>
          </a:r>
          <a:r>
            <a:rPr lang="en-GB" sz="1100" b="0" i="0" u="none" strike="noStrike" baseline="0">
              <a:solidFill>
                <a:schemeClr val="accent2">
                  <a:lumMod val="50000"/>
                </a:schemeClr>
              </a:solidFill>
              <a:effectLst/>
              <a:latin typeface="+mn-lt"/>
              <a:ea typeface="+mn-ea"/>
              <a:cs typeface="+mn-cs"/>
            </a:rPr>
            <a:t> the imbalance disappear? Gradually add the inputs back in and see if the imbalance changes.  If you have not kept an eye on the imbalance starting, you may have several issues causing the problem, and need to tackle them one by one. Hence it is a good idea to watch the Difference Check Line on a continual basis.</a:t>
          </a:r>
          <a:endParaRPr lang="en-GB" sz="1100" i="0">
            <a:solidFill>
              <a:schemeClr val="accent2">
                <a:lumMod val="50000"/>
              </a:schemeClr>
            </a:solidFill>
          </a:endParaRPr>
        </a:p>
      </xdr:txBody>
    </xdr:sp>
    <xdr:clientData/>
  </xdr:twoCellAnchor>
  <xdr:twoCellAnchor>
    <xdr:from>
      <xdr:col>40</xdr:col>
      <xdr:colOff>0</xdr:colOff>
      <xdr:row>107</xdr:row>
      <xdr:rowOff>0</xdr:rowOff>
    </xdr:from>
    <xdr:to>
      <xdr:col>44</xdr:col>
      <xdr:colOff>81920</xdr:colOff>
      <xdr:row>111</xdr:row>
      <xdr:rowOff>144255</xdr:rowOff>
    </xdr:to>
    <xdr:sp macro="" textlink="">
      <xdr:nvSpPr>
        <xdr:cNvPr id="9" name="TextBox 8">
          <a:extLst>
            <a:ext uri="{FF2B5EF4-FFF2-40B4-BE49-F238E27FC236}">
              <a16:creationId xmlns:a16="http://schemas.microsoft.com/office/drawing/2014/main" id="{BE2E1EA6-4839-2540-9E32-A556B13E337A}"/>
            </a:ext>
          </a:extLst>
        </xdr:cNvPr>
        <xdr:cNvSpPr txBox="1"/>
      </xdr:nvSpPr>
      <xdr:spPr>
        <a:xfrm>
          <a:off x="35163760" y="22514560"/>
          <a:ext cx="3129920" cy="967215"/>
        </a:xfrm>
        <a:prstGeom prst="rect">
          <a:avLst/>
        </a:prstGeom>
        <a:solidFill>
          <a:schemeClr val="accent3">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Grey Shading of Cells</a:t>
          </a:r>
        </a:p>
        <a:p>
          <a:r>
            <a:rPr lang="en-GB" sz="1100" b="0" i="0" u="none" strike="noStrike">
              <a:solidFill>
                <a:schemeClr val="accent2">
                  <a:lumMod val="50000"/>
                </a:schemeClr>
              </a:solidFill>
              <a:effectLst/>
              <a:latin typeface="+mn-lt"/>
              <a:ea typeface="+mn-ea"/>
              <a:cs typeface="+mn-cs"/>
            </a:rPr>
            <a:t>These lightly shaded grey lines contain more complex Excel formulas. There is no need to amend these - we</a:t>
          </a:r>
          <a:r>
            <a:rPr lang="en-GB" sz="1100" b="0" i="0" u="none" strike="noStrike" baseline="0">
              <a:solidFill>
                <a:schemeClr val="accent2">
                  <a:lumMod val="50000"/>
                </a:schemeClr>
              </a:solidFill>
              <a:effectLst/>
              <a:latin typeface="+mn-lt"/>
              <a:ea typeface="+mn-ea"/>
              <a:cs typeface="+mn-cs"/>
            </a:rPr>
            <a:t> recommend leaving these alone.</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7</xdr:col>
      <xdr:colOff>24978</xdr:colOff>
      <xdr:row>6</xdr:row>
      <xdr:rowOff>1126</xdr:rowOff>
    </xdr:from>
    <xdr:to>
      <xdr:col>12</xdr:col>
      <xdr:colOff>100791</xdr:colOff>
      <xdr:row>30</xdr:row>
      <xdr:rowOff>125578</xdr:rowOff>
    </xdr:to>
    <xdr:sp macro="" textlink="">
      <xdr:nvSpPr>
        <xdr:cNvPr id="2" name="TextBox 1">
          <a:extLst>
            <a:ext uri="{FF2B5EF4-FFF2-40B4-BE49-F238E27FC236}">
              <a16:creationId xmlns:a16="http://schemas.microsoft.com/office/drawing/2014/main" id="{1D3BDEED-DA13-EA4C-9CF7-1B8D76A0148E}"/>
            </a:ext>
          </a:extLst>
        </xdr:cNvPr>
        <xdr:cNvSpPr txBox="1"/>
      </xdr:nvSpPr>
      <xdr:spPr>
        <a:xfrm>
          <a:off x="8574471" y="3277358"/>
          <a:ext cx="4217117" cy="2066263"/>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i="0" u="none" strike="noStrike">
              <a:solidFill>
                <a:schemeClr val="accent2">
                  <a:lumMod val="50000"/>
                </a:schemeClr>
              </a:solidFill>
              <a:effectLst/>
              <a:latin typeface="+mn-lt"/>
              <a:ea typeface="+mn-ea"/>
              <a:cs typeface="+mn-cs"/>
            </a:rPr>
            <a:t>Summary Pages</a:t>
          </a:r>
        </a:p>
        <a:p>
          <a:endParaRPr lang="en-GB" sz="1100">
            <a:solidFill>
              <a:schemeClr val="accent2">
                <a:lumMod val="50000"/>
              </a:schemeClr>
            </a:solidFill>
          </a:endParaRPr>
        </a:p>
        <a:p>
          <a:r>
            <a:rPr lang="en-GB" sz="1100" b="0" i="0" u="none" strike="noStrike">
              <a:solidFill>
                <a:schemeClr val="dk1"/>
              </a:solidFill>
              <a:effectLst/>
              <a:latin typeface="+mn-lt"/>
              <a:ea typeface="+mn-ea"/>
              <a:cs typeface="+mn-cs"/>
            </a:rPr>
            <a:t>You can cut and paste these summaries into a pitch deck, business plan or a Powerpoint presentation.</a:t>
          </a:r>
          <a:r>
            <a:rPr lang="en-GB"/>
            <a:t> </a:t>
          </a:r>
          <a:r>
            <a:rPr lang="en-GB" sz="1100" b="0" i="0" u="none" strike="noStrike">
              <a:solidFill>
                <a:schemeClr val="dk1"/>
              </a:solidFill>
              <a:effectLst/>
              <a:latin typeface="+mn-lt"/>
              <a:ea typeface="+mn-ea"/>
              <a:cs typeface="+mn-cs"/>
            </a:rPr>
            <a:t>You can create a longer/shorter summary version of the P&amp;L by changing opening and closing the lines on far LHS. See blue arrows.</a:t>
          </a:r>
          <a:r>
            <a:rPr lang="en-GB"/>
            <a:t> </a:t>
          </a:r>
          <a:r>
            <a:rPr lang="en-GB" sz="1100" b="0" i="0" u="none" strike="noStrike">
              <a:solidFill>
                <a:schemeClr val="dk1"/>
              </a:solidFill>
              <a:effectLst/>
              <a:latin typeface="+mn-lt"/>
              <a:ea typeface="+mn-ea"/>
              <a:cs typeface="+mn-cs"/>
            </a:rPr>
            <a:t>All numbers are formulas unless shown in yellow.</a:t>
          </a:r>
          <a:r>
            <a:rPr lang="en-GB"/>
            <a:t> </a:t>
          </a:r>
        </a:p>
        <a:p>
          <a:endParaRPr lang="en-GB" sz="1100">
            <a:solidFill>
              <a:schemeClr val="accent2">
                <a:lumMod val="50000"/>
              </a:schemeClr>
            </a:solidFill>
          </a:endParaRPr>
        </a:p>
        <a:p>
          <a:r>
            <a:rPr lang="en-GB" sz="1100">
              <a:solidFill>
                <a:schemeClr val="accent2">
                  <a:lumMod val="50000"/>
                </a:schemeClr>
              </a:solidFill>
            </a:rPr>
            <a:t>The layouts here are rather limited. Can you do better? </a:t>
          </a:r>
        </a:p>
        <a:p>
          <a:endParaRPr lang="en-GB" sz="1100">
            <a:solidFill>
              <a:schemeClr val="accent2">
                <a:lumMod val="50000"/>
              </a:schemeClr>
            </a:solidFill>
          </a:endParaRPr>
        </a:p>
        <a:p>
          <a:r>
            <a:rPr lang="en-GB" sz="1100">
              <a:solidFill>
                <a:schemeClr val="accent2">
                  <a:lumMod val="50000"/>
                </a:schemeClr>
              </a:solidFill>
            </a:rPr>
            <a:t>[You</a:t>
          </a:r>
          <a:r>
            <a:rPr lang="en-GB" sz="1100" baseline="0">
              <a:solidFill>
                <a:schemeClr val="accent2">
                  <a:lumMod val="50000"/>
                </a:schemeClr>
              </a:solidFill>
            </a:rPr>
            <a:t> can delete these information boxes].</a:t>
          </a:r>
          <a:endParaRPr lang="en-GB" sz="1100">
            <a:solidFill>
              <a:schemeClr val="accent2">
                <a:lumMod val="50000"/>
              </a:schemeClr>
            </a:solidFill>
          </a:endParaRPr>
        </a:p>
      </xdr:txBody>
    </xdr:sp>
    <xdr:clientData/>
  </xdr:twoCellAnchor>
  <xdr:twoCellAnchor>
    <xdr:from>
      <xdr:col>7</xdr:col>
      <xdr:colOff>185185</xdr:colOff>
      <xdr:row>76</xdr:row>
      <xdr:rowOff>172225</xdr:rowOff>
    </xdr:from>
    <xdr:to>
      <xdr:col>13</xdr:col>
      <xdr:colOff>211667</xdr:colOff>
      <xdr:row>90</xdr:row>
      <xdr:rowOff>9203</xdr:rowOff>
    </xdr:to>
    <xdr:sp macro="" textlink="">
      <xdr:nvSpPr>
        <xdr:cNvPr id="3" name="TextBox 2">
          <a:extLst>
            <a:ext uri="{FF2B5EF4-FFF2-40B4-BE49-F238E27FC236}">
              <a16:creationId xmlns:a16="http://schemas.microsoft.com/office/drawing/2014/main" id="{D8CABD1A-DBE2-814A-985B-048F97327EF7}"/>
            </a:ext>
          </a:extLst>
        </xdr:cNvPr>
        <xdr:cNvSpPr txBox="1"/>
      </xdr:nvSpPr>
      <xdr:spPr>
        <a:xfrm>
          <a:off x="8734678" y="14510341"/>
          <a:ext cx="4996047" cy="2791108"/>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Essential</a:t>
          </a:r>
          <a:r>
            <a:rPr lang="en-GB" sz="1400" b="1" i="0" u="none" strike="noStrike" baseline="0">
              <a:solidFill>
                <a:schemeClr val="accent2">
                  <a:lumMod val="50000"/>
                </a:schemeClr>
              </a:solidFill>
              <a:effectLst/>
              <a:latin typeface="+mn-lt"/>
              <a:ea typeface="+mn-ea"/>
              <a:cs typeface="+mn-cs"/>
            </a:rPr>
            <a:t> Tip! </a:t>
          </a:r>
          <a:br>
            <a:rPr lang="en-GB" sz="1400" b="0" i="0" u="none" strike="noStrike" baseline="0">
              <a:solidFill>
                <a:schemeClr val="accent2">
                  <a:lumMod val="50000"/>
                </a:schemeClr>
              </a:solidFill>
              <a:effectLst/>
              <a:latin typeface="+mn-lt"/>
              <a:ea typeface="+mn-ea"/>
              <a:cs typeface="+mn-cs"/>
            </a:rPr>
          </a:br>
          <a:endParaRPr lang="en-GB" sz="1100" b="0">
            <a:solidFill>
              <a:schemeClr val="accent2">
                <a:lumMod val="50000"/>
              </a:schemeClr>
            </a:solidFill>
          </a:endParaRPr>
        </a:p>
        <a:p>
          <a:r>
            <a:rPr lang="en-GB" sz="1100" b="0" i="0" u="none" strike="noStrike">
              <a:solidFill>
                <a:schemeClr val="accent2">
                  <a:lumMod val="50000"/>
                </a:schemeClr>
              </a:solidFill>
              <a:effectLst/>
              <a:latin typeface="+mn-lt"/>
              <a:ea typeface="+mn-ea"/>
              <a:cs typeface="+mn-cs"/>
            </a:rPr>
            <a:t>Your Balance Sheet value (Shareholders' Equity or Net Assets)</a:t>
          </a:r>
          <a:r>
            <a:rPr lang="en-GB" sz="1100" b="0" i="0" u="none" strike="noStrike" baseline="0">
              <a:solidFill>
                <a:schemeClr val="accent2">
                  <a:lumMod val="50000"/>
                </a:schemeClr>
              </a:solidFill>
              <a:effectLst/>
              <a:latin typeface="+mn-lt"/>
              <a:ea typeface="+mn-ea"/>
              <a:cs typeface="+mn-cs"/>
            </a:rPr>
            <a:t> </a:t>
          </a:r>
          <a:r>
            <a:rPr lang="en-GB" sz="1100" b="1" i="0" u="none" strike="noStrike" baseline="0">
              <a:solidFill>
                <a:schemeClr val="accent2">
                  <a:lumMod val="50000"/>
                </a:schemeClr>
              </a:solidFill>
              <a:effectLst/>
              <a:latin typeface="+mn-lt"/>
              <a:ea typeface="+mn-ea"/>
              <a:cs typeface="+mn-cs"/>
            </a:rPr>
            <a:t>must never be negative! </a:t>
          </a:r>
          <a:r>
            <a:rPr lang="en-GB" sz="1100" b="0" i="0" u="none" strike="noStrike" baseline="0">
              <a:solidFill>
                <a:schemeClr val="accent2">
                  <a:lumMod val="50000"/>
                </a:schemeClr>
              </a:solidFill>
              <a:effectLst/>
              <a:latin typeface="+mn-lt"/>
              <a:ea typeface="+mn-ea"/>
              <a:cs typeface="+mn-cs"/>
            </a:rPr>
            <a:t>If it goes negative the business is technically insolvent and potentially bust. Whilst businesses can technically trade out of this situation, it is a dangerous place to be. An unexpected event can easily cause collapse.</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If you have a negative Balance Sheet value, you can solve the problem by increasing the equity raised or the profitability of the business. Increasing debt will not fix a negaitive Balance Sheet as Liabilities (current or long-term) will grow by the same amount. This is a key learning point.</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[This tip is also shown on Balance Sheet page].</a:t>
          </a:r>
        </a:p>
        <a:p>
          <a:endParaRPr lang="en-GB" sz="1100" i="0">
            <a:solidFill>
              <a:schemeClr val="accent2">
                <a:lumMod val="50000"/>
              </a:schemeClr>
            </a:solidFill>
          </a:endParaRPr>
        </a:p>
      </xdr:txBody>
    </xdr:sp>
    <xdr:clientData/>
  </xdr:twoCellAnchor>
  <xdr:twoCellAnchor>
    <xdr:from>
      <xdr:col>1</xdr:col>
      <xdr:colOff>3145</xdr:colOff>
      <xdr:row>98</xdr:row>
      <xdr:rowOff>51728</xdr:rowOff>
    </xdr:from>
    <xdr:to>
      <xdr:col>8</xdr:col>
      <xdr:colOff>50283</xdr:colOff>
      <xdr:row>115</xdr:row>
      <xdr:rowOff>60555</xdr:rowOff>
    </xdr:to>
    <xdr:sp macro="" textlink="">
      <xdr:nvSpPr>
        <xdr:cNvPr id="4" name="TextBox 3">
          <a:extLst>
            <a:ext uri="{FF2B5EF4-FFF2-40B4-BE49-F238E27FC236}">
              <a16:creationId xmlns:a16="http://schemas.microsoft.com/office/drawing/2014/main" id="{E3961AC7-D041-A246-BFDF-D44813372DB3}"/>
            </a:ext>
          </a:extLst>
        </xdr:cNvPr>
        <xdr:cNvSpPr txBox="1"/>
      </xdr:nvSpPr>
      <xdr:spPr>
        <a:xfrm>
          <a:off x="2073245" y="19076328"/>
          <a:ext cx="7349638" cy="3463227"/>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baseline="0">
              <a:solidFill>
                <a:schemeClr val="accent2">
                  <a:lumMod val="50000"/>
                </a:schemeClr>
              </a:solidFill>
              <a:effectLst/>
              <a:latin typeface="+mn-lt"/>
              <a:ea typeface="+mn-ea"/>
              <a:cs typeface="+mn-cs"/>
            </a:rPr>
            <a:t>Top Tips on Ratios!</a:t>
          </a:r>
        </a:p>
        <a:p>
          <a:endParaRPr lang="en-GB" sz="1100">
            <a:solidFill>
              <a:schemeClr val="accent2">
                <a:lumMod val="50000"/>
              </a:schemeClr>
            </a:solidFill>
          </a:endParaRPr>
        </a:p>
        <a:p>
          <a:r>
            <a:rPr lang="en-GB" sz="1100" b="0" i="0" u="none" strike="noStrike">
              <a:solidFill>
                <a:schemeClr val="accent2">
                  <a:lumMod val="50000"/>
                </a:schemeClr>
              </a:solidFill>
              <a:effectLst/>
              <a:latin typeface="+mn-lt"/>
              <a:ea typeface="+mn-ea"/>
              <a:cs typeface="+mn-cs"/>
            </a:rPr>
            <a:t>The calculations</a:t>
          </a:r>
          <a:r>
            <a:rPr lang="en-GB" sz="1100" b="0" i="0" u="none" strike="noStrike" baseline="0">
              <a:solidFill>
                <a:schemeClr val="accent2">
                  <a:lumMod val="50000"/>
                </a:schemeClr>
              </a:solidFill>
              <a:effectLst/>
              <a:latin typeface="+mn-lt"/>
              <a:ea typeface="+mn-ea"/>
              <a:cs typeface="+mn-cs"/>
            </a:rPr>
            <a:t> and explanations of all the ratios can be found in our book in Appendix 2 (First Edition) or Appendix 5 (Second Edition).</a:t>
          </a:r>
        </a:p>
        <a:p>
          <a:endParaRPr lang="en-GB" sz="1100" b="0" i="0" u="none" strike="noStrike" baseline="0">
            <a:solidFill>
              <a:schemeClr val="accent2">
                <a:lumMod val="50000"/>
              </a:schemeClr>
            </a:solidFill>
            <a:effectLst/>
            <a:latin typeface="+mn-lt"/>
            <a:ea typeface="+mn-ea"/>
            <a:cs typeface="+mn-cs"/>
          </a:endParaRPr>
        </a:p>
        <a:p>
          <a:r>
            <a:rPr lang="en-GB" sz="1100" b="1" i="0" u="none" strike="noStrike" baseline="0">
              <a:solidFill>
                <a:schemeClr val="accent2">
                  <a:lumMod val="50000"/>
                </a:schemeClr>
              </a:solidFill>
              <a:effectLst/>
              <a:latin typeface="+mn-lt"/>
              <a:ea typeface="+mn-ea"/>
              <a:cs typeface="+mn-cs"/>
            </a:rPr>
            <a:t>Capital Employed</a:t>
          </a:r>
        </a:p>
        <a:p>
          <a:pPr algn="l" rtl="0">
            <a:defRPr sz="1000"/>
          </a:pPr>
          <a:r>
            <a:rPr lang="en-GB" sz="1100" b="0" i="0" u="none" strike="noStrike" baseline="0">
              <a:solidFill>
                <a:srgbClr val="000000"/>
              </a:solidFill>
              <a:latin typeface="Calibri" pitchFamily="2" charset="0"/>
              <a:cs typeface="Calibri" pitchFamily="2" charset="0"/>
            </a:rPr>
            <a:t>This can be difficult to calculate from the figures above because some of the numbers are shown as a negative figure. These are </a:t>
          </a:r>
          <a:r>
            <a:rPr lang="en-GB" sz="1100" b="1" i="0" u="none" strike="noStrike" baseline="0">
              <a:solidFill>
                <a:srgbClr val="000000"/>
              </a:solidFill>
              <a:latin typeface="Calibri" pitchFamily="2" charset="0"/>
              <a:cs typeface="Calibri" pitchFamily="2" charset="0"/>
            </a:rPr>
            <a:t>not </a:t>
          </a:r>
          <a:r>
            <a:rPr lang="en-GB" sz="1100" b="0" i="0" u="none" strike="noStrike" baseline="0">
              <a:solidFill>
                <a:srgbClr val="000000"/>
              </a:solidFill>
              <a:latin typeface="Calibri" pitchFamily="2" charset="0"/>
              <a:cs typeface="Calibri" pitchFamily="2" charset="0"/>
            </a:rPr>
            <a:t>negative figures in reality (e.g. the bank loan is a positive number owed to the bank) but is shown as a </a:t>
          </a:r>
          <a:r>
            <a:rPr lang="en-GB" sz="1100" b="1" i="0" u="none" strike="noStrike" baseline="0">
              <a:solidFill>
                <a:srgbClr val="000000"/>
              </a:solidFill>
              <a:latin typeface="Calibri" pitchFamily="2" charset="0"/>
              <a:cs typeface="Calibri" pitchFamily="2" charset="0"/>
            </a:rPr>
            <a:t>deduction</a:t>
          </a:r>
          <a:r>
            <a:rPr lang="en-GB" sz="1100" b="0" i="0" u="none" strike="noStrike" baseline="0">
              <a:solidFill>
                <a:srgbClr val="000000"/>
              </a:solidFill>
              <a:latin typeface="Calibri" pitchFamily="2" charset="0"/>
              <a:cs typeface="Calibri" pitchFamily="2" charset="0"/>
            </a:rPr>
            <a:t> in the spreadsheet.  We've calculated it capital employed for you here. Look at the formula to see how we did it by putting a minus in front of the negative numbers. </a:t>
          </a:r>
        </a:p>
        <a:p>
          <a:pPr algn="l" rtl="0">
            <a:defRPr sz="1000"/>
          </a:pPr>
          <a:endParaRPr lang="en-GB" sz="1100" b="0" i="0" u="none" strike="noStrike" baseline="0">
            <a:solidFill>
              <a:srgbClr val="000000"/>
            </a:solidFill>
            <a:latin typeface="Calibri" pitchFamily="2" charset="0"/>
            <a:cs typeface="Calibri" pitchFamily="2" charset="0"/>
          </a:endParaRPr>
        </a:p>
        <a:p>
          <a:pPr algn="l" rtl="0">
            <a:defRPr sz="1000"/>
          </a:pPr>
          <a:r>
            <a:rPr lang="en-GB" sz="1100" b="1" i="0" u="none" strike="noStrike" baseline="0">
              <a:solidFill>
                <a:srgbClr val="000000"/>
              </a:solidFill>
              <a:latin typeface="Calibri" pitchFamily="2" charset="0"/>
              <a:cs typeface="Calibri" pitchFamily="2" charset="0"/>
            </a:rPr>
            <a:t>Presentation of Ratios</a:t>
          </a:r>
        </a:p>
        <a:p>
          <a:pPr algn="l" rtl="0">
            <a:defRPr sz="1000"/>
          </a:pPr>
          <a:r>
            <a:rPr lang="en-GB" sz="1100" b="0" i="0" u="none" strike="noStrike" baseline="0">
              <a:solidFill>
                <a:srgbClr val="000000"/>
              </a:solidFill>
              <a:latin typeface="Calibri" pitchFamily="2" charset="0"/>
              <a:cs typeface="Calibri" pitchFamily="2" charset="0"/>
            </a:rPr>
            <a:t>Make sure these are to no more than one decimal place. Beyond this is unnecessary and visually cluttered. Check the sense of any appearing as negative numbers, which can be caused by using the figures shown as deductions (as explained above). Finally, know which ones are expressed as percentages and which are expressed as whole numbers.</a:t>
          </a:r>
        </a:p>
        <a:p>
          <a:pPr algn="l" rtl="0">
            <a:defRPr sz="1000"/>
          </a:pPr>
          <a:endParaRPr lang="en-GB" sz="1100" b="0" i="0" u="none" strike="noStrike" baseline="0">
            <a:solidFill>
              <a:srgbClr val="000000"/>
            </a:solidFill>
            <a:latin typeface="Calibri" pitchFamily="2" charset="0"/>
            <a:cs typeface="Calibri" pitchFamily="2" charset="0"/>
          </a:endParaRPr>
        </a:p>
        <a:p>
          <a:pPr algn="l" rtl="0">
            <a:defRPr sz="1000"/>
          </a:pPr>
          <a:r>
            <a:rPr lang="en-GB" sz="1100" b="1" i="0" u="none" strike="noStrike" baseline="0">
              <a:solidFill>
                <a:srgbClr val="000000"/>
              </a:solidFill>
              <a:latin typeface="Calibri" pitchFamily="2" charset="0"/>
              <a:cs typeface="Calibri" pitchFamily="2" charset="0"/>
            </a:rPr>
            <a:t>Your Comments on the Ratios</a:t>
          </a:r>
        </a:p>
        <a:p>
          <a:pPr algn="l" rtl="0">
            <a:defRPr sz="1000"/>
          </a:pPr>
          <a:r>
            <a:rPr lang="en-GB" sz="1100" b="0" i="0" u="none" strike="noStrike" baseline="0">
              <a:solidFill>
                <a:srgbClr val="000000"/>
              </a:solidFill>
              <a:latin typeface="Calibri" pitchFamily="2" charset="0"/>
              <a:cs typeface="Calibri" pitchFamily="2" charset="0"/>
            </a:rPr>
            <a:t>Do not describe the mathematics of the formulas. We know this already. Tell us what you are seeing... what do they mean for the business? What are the trends?</a:t>
          </a:r>
        </a:p>
      </xdr:txBody>
    </xdr:sp>
    <xdr:clientData/>
  </xdr:twoCellAnchor>
  <xdr:twoCellAnchor>
    <xdr:from>
      <xdr:col>6</xdr:col>
      <xdr:colOff>459919</xdr:colOff>
      <xdr:row>182</xdr:row>
      <xdr:rowOff>184810</xdr:rowOff>
    </xdr:from>
    <xdr:to>
      <xdr:col>14</xdr:col>
      <xdr:colOff>310284</xdr:colOff>
      <xdr:row>191</xdr:row>
      <xdr:rowOff>152400</xdr:rowOff>
    </xdr:to>
    <xdr:sp macro="" textlink="">
      <xdr:nvSpPr>
        <xdr:cNvPr id="6" name="TextBox 5">
          <a:extLst>
            <a:ext uri="{FF2B5EF4-FFF2-40B4-BE49-F238E27FC236}">
              <a16:creationId xmlns:a16="http://schemas.microsoft.com/office/drawing/2014/main" id="{41A5CA11-0195-3E40-9E92-7146A93E583E}"/>
            </a:ext>
          </a:extLst>
        </xdr:cNvPr>
        <xdr:cNvSpPr txBox="1"/>
      </xdr:nvSpPr>
      <xdr:spPr>
        <a:xfrm>
          <a:off x="8537119" y="36494110"/>
          <a:ext cx="6098765" cy="1847190"/>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Assumed Share Price</a:t>
          </a:r>
          <a:endParaRPr lang="en-GB" sz="1100">
            <a:solidFill>
              <a:schemeClr val="accent2">
                <a:lumMod val="50000"/>
              </a:schemeClr>
            </a:solidFill>
          </a:endParaRPr>
        </a:p>
        <a:p>
          <a:br>
            <a:rPr lang="en-GB" sz="1100" b="0" i="0" u="none" strike="noStrike">
              <a:solidFill>
                <a:schemeClr val="accent2">
                  <a:lumMod val="50000"/>
                </a:schemeClr>
              </a:solidFill>
              <a:effectLst/>
              <a:latin typeface="+mn-lt"/>
              <a:ea typeface="+mn-ea"/>
              <a:cs typeface="+mn-cs"/>
            </a:rPr>
          </a:br>
          <a:r>
            <a:rPr lang="en-GB" sz="1100" b="0" i="0" u="none" strike="noStrike">
              <a:solidFill>
                <a:schemeClr val="accent2">
                  <a:lumMod val="50000"/>
                </a:schemeClr>
              </a:solidFill>
              <a:effectLst/>
              <a:latin typeface="+mn-lt"/>
              <a:ea typeface="+mn-ea"/>
              <a:cs typeface="+mn-cs"/>
            </a:rPr>
            <a:t>Just make up the share price</a:t>
          </a:r>
          <a:r>
            <a:rPr lang="en-GB" sz="1100" b="0" i="0" u="none" strike="noStrike" baseline="0">
              <a:solidFill>
                <a:schemeClr val="accent2">
                  <a:lumMod val="50000"/>
                </a:schemeClr>
              </a:solidFill>
              <a:effectLst/>
              <a:latin typeface="+mn-lt"/>
              <a:ea typeface="+mn-ea"/>
              <a:cs typeface="+mn-cs"/>
            </a:rPr>
            <a:t> to allow you to create the Earnings Per Share and P/E ratios. Check the P/E rato looks reasonable based on your chosen share prices. It is never likely to be below 5 or much above 20, but there are many exceptions to this guidance. </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Your assumed share price should be rising each year if the business is successfully growing profitably. It may be very substantially greater than the nominal value of the shares when issues at the start. See the book for more details on share capital.</a:t>
          </a:r>
          <a:endParaRPr lang="en-GB" sz="1100" i="0">
            <a:solidFill>
              <a:schemeClr val="accent2">
                <a:lumMod val="50000"/>
              </a:schemeClr>
            </a:solidFill>
          </a:endParaRPr>
        </a:p>
      </xdr:txBody>
    </xdr:sp>
    <xdr:clientData/>
  </xdr:twoCellAnchor>
  <xdr:twoCellAnchor>
    <xdr:from>
      <xdr:col>7</xdr:col>
      <xdr:colOff>20929</xdr:colOff>
      <xdr:row>32</xdr:row>
      <xdr:rowOff>125917</xdr:rowOff>
    </xdr:from>
    <xdr:to>
      <xdr:col>12</xdr:col>
      <xdr:colOff>96742</xdr:colOff>
      <xdr:row>43</xdr:row>
      <xdr:rowOff>27608</xdr:rowOff>
    </xdr:to>
    <xdr:sp macro="" textlink="">
      <xdr:nvSpPr>
        <xdr:cNvPr id="18" name="TextBox 17">
          <a:extLst>
            <a:ext uri="{FF2B5EF4-FFF2-40B4-BE49-F238E27FC236}">
              <a16:creationId xmlns:a16="http://schemas.microsoft.com/office/drawing/2014/main" id="{D5CEDB61-11CC-AC4E-905E-B9B537846A53}"/>
            </a:ext>
          </a:extLst>
        </xdr:cNvPr>
        <xdr:cNvSpPr txBox="1"/>
      </xdr:nvSpPr>
      <xdr:spPr>
        <a:xfrm>
          <a:off x="8570422" y="5748888"/>
          <a:ext cx="4217117" cy="1990749"/>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i="0" u="none" strike="noStrike">
              <a:solidFill>
                <a:schemeClr val="accent2">
                  <a:lumMod val="50000"/>
                </a:schemeClr>
              </a:solidFill>
              <a:effectLst/>
              <a:latin typeface="+mn-lt"/>
              <a:ea typeface="+mn-ea"/>
              <a:cs typeface="+mn-cs"/>
            </a:rPr>
            <a:t>Checking Data Integrity</a:t>
          </a:r>
        </a:p>
        <a:p>
          <a:endParaRPr lang="en-GB" sz="1100">
            <a:solidFill>
              <a:schemeClr val="accent2">
                <a:lumMod val="50000"/>
              </a:schemeClr>
            </a:solidFill>
          </a:endParaRPr>
        </a:p>
        <a:p>
          <a:r>
            <a:rPr lang="en-GB" sz="1100" b="0" i="0" u="none" strike="noStrike">
              <a:solidFill>
                <a:schemeClr val="dk1"/>
              </a:solidFill>
              <a:effectLst/>
              <a:latin typeface="+mn-lt"/>
              <a:ea typeface="+mn-ea"/>
              <a:cs typeface="+mn-cs"/>
            </a:rPr>
            <a:t>On the far left</a:t>
          </a:r>
          <a:r>
            <a:rPr lang="en-GB" sz="1100" b="0" i="0" u="none" strike="noStrike" baseline="0">
              <a:solidFill>
                <a:schemeClr val="dk1"/>
              </a:solidFill>
              <a:effectLst/>
              <a:latin typeface="+mn-lt"/>
              <a:ea typeface="+mn-ea"/>
              <a:cs typeface="+mn-cs"/>
            </a:rPr>
            <a:t> , in red, you can open/close some extra lines to check your data. All the figures in the P&amp;L to your left come from the profit &amp; loss sheet and the numbers are additions of the rows for each respective year.</a:t>
          </a:r>
        </a:p>
        <a:p>
          <a:endParaRPr lang="en-GB" sz="1100" b="0" i="0" u="none" strike="noStrike" baseline="0">
            <a:solidFill>
              <a:schemeClr val="dk1"/>
            </a:solidFill>
            <a:effectLst/>
            <a:latin typeface="+mn-lt"/>
            <a:ea typeface="+mn-ea"/>
            <a:cs typeface="+mn-cs"/>
          </a:endParaRPr>
        </a:p>
        <a:p>
          <a:r>
            <a:rPr lang="en-GB" sz="1100" b="0" i="0" u="none" strike="noStrike" baseline="0">
              <a:solidFill>
                <a:schemeClr val="dk1"/>
              </a:solidFill>
              <a:effectLst/>
              <a:latin typeface="+mn-lt"/>
              <a:ea typeface="+mn-ea"/>
              <a:cs typeface="+mn-cs"/>
            </a:rPr>
            <a:t>The check figures in red are additions from the numbers on this page. They should, of course, be identical. If they are not there are likely to be some errors in the profit &amp; loss sheet. </a:t>
          </a:r>
          <a:endParaRPr lang="en-GB" sz="1100">
            <a:solidFill>
              <a:schemeClr val="accent2">
                <a:lumMod val="50000"/>
              </a:schemeClr>
            </a:solidFill>
          </a:endParaRP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38100</xdr:colOff>
      <xdr:row>7</xdr:row>
      <xdr:rowOff>202559</xdr:rowOff>
    </xdr:from>
    <xdr:to>
      <xdr:col>11</xdr:col>
      <xdr:colOff>2020</xdr:colOff>
      <xdr:row>31</xdr:row>
      <xdr:rowOff>190500</xdr:rowOff>
    </xdr:to>
    <xdr:graphicFrame macro="">
      <xdr:nvGraphicFramePr>
        <xdr:cNvPr id="2" name="Chart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0</xdr:colOff>
      <xdr:row>34</xdr:row>
      <xdr:rowOff>109425</xdr:rowOff>
    </xdr:from>
    <xdr:to>
      <xdr:col>10</xdr:col>
      <xdr:colOff>622300</xdr:colOff>
      <xdr:row>59</xdr:row>
      <xdr:rowOff>63500</xdr:rowOff>
    </xdr:to>
    <xdr:graphicFrame macro="">
      <xdr:nvGraphicFramePr>
        <xdr:cNvPr id="3" name="Chart 2">
          <a:extLst>
            <a:ext uri="{FF2B5EF4-FFF2-40B4-BE49-F238E27FC236}">
              <a16:creationId xmlns:a16="http://schemas.microsoft.com/office/drawing/2014/main" id="{00000000-0008-0000-04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808567</xdr:colOff>
      <xdr:row>62</xdr:row>
      <xdr:rowOff>50950</xdr:rowOff>
    </xdr:from>
    <xdr:to>
      <xdr:col>10</xdr:col>
      <xdr:colOff>601134</xdr:colOff>
      <xdr:row>87</xdr:row>
      <xdr:rowOff>16933</xdr:rowOff>
    </xdr:to>
    <xdr:graphicFrame macro="">
      <xdr:nvGraphicFramePr>
        <xdr:cNvPr id="4" name="Chart 3">
          <a:extLst>
            <a:ext uri="{FF2B5EF4-FFF2-40B4-BE49-F238E27FC236}">
              <a16:creationId xmlns:a16="http://schemas.microsoft.com/office/drawing/2014/main" id="{00000000-0008-0000-04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474133</xdr:colOff>
      <xdr:row>10</xdr:row>
      <xdr:rowOff>64912</xdr:rowOff>
    </xdr:from>
    <xdr:to>
      <xdr:col>17</xdr:col>
      <xdr:colOff>304800</xdr:colOff>
      <xdr:row>24</xdr:row>
      <xdr:rowOff>127000</xdr:rowOff>
    </xdr:to>
    <xdr:sp macro="" textlink="">
      <xdr:nvSpPr>
        <xdr:cNvPr id="5" name="TextBox 4">
          <a:extLst>
            <a:ext uri="{FF2B5EF4-FFF2-40B4-BE49-F238E27FC236}">
              <a16:creationId xmlns:a16="http://schemas.microsoft.com/office/drawing/2014/main" id="{02C290A3-0EB4-BF41-9C9C-BB2B27B4CC42}"/>
            </a:ext>
          </a:extLst>
        </xdr:cNvPr>
        <xdr:cNvSpPr txBox="1"/>
      </xdr:nvSpPr>
      <xdr:spPr>
        <a:xfrm>
          <a:off x="9389533" y="2566812"/>
          <a:ext cx="4783667" cy="2906888"/>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Top</a:t>
          </a:r>
          <a:r>
            <a:rPr lang="en-GB" sz="1400" b="1" i="0" u="none" strike="noStrike" baseline="0">
              <a:solidFill>
                <a:schemeClr val="accent2">
                  <a:lumMod val="50000"/>
                </a:schemeClr>
              </a:solidFill>
              <a:effectLst/>
              <a:latin typeface="+mn-lt"/>
              <a:ea typeface="+mn-ea"/>
              <a:cs typeface="+mn-cs"/>
            </a:rPr>
            <a:t> Tip on Overall Picture</a:t>
          </a:r>
          <a:endParaRPr lang="en-GB" sz="1400">
            <a:solidFill>
              <a:schemeClr val="accent2">
                <a:lumMod val="50000"/>
              </a:schemeClr>
            </a:solidFill>
          </a:endParaRPr>
        </a:p>
        <a:p>
          <a:endParaRPr lang="en-GB" sz="1100" b="0" i="0" u="none" strike="noStrike">
            <a:solidFill>
              <a:schemeClr val="accent2">
                <a:lumMod val="50000"/>
              </a:schemeClr>
            </a:solidFill>
            <a:effectLst/>
            <a:latin typeface="+mn-lt"/>
            <a:ea typeface="+mn-ea"/>
            <a:cs typeface="+mn-cs"/>
          </a:endParaRPr>
        </a:p>
        <a:p>
          <a:r>
            <a:rPr lang="en-GB" sz="1100" b="0" i="0" u="none" strike="noStrike">
              <a:solidFill>
                <a:schemeClr val="accent2">
                  <a:lumMod val="50000"/>
                </a:schemeClr>
              </a:solidFill>
              <a:effectLst/>
              <a:latin typeface="+mn-lt"/>
              <a:ea typeface="+mn-ea"/>
              <a:cs typeface="+mn-cs"/>
            </a:rPr>
            <a:t>Your business must look like an investible proposition! The figures also must look credible.</a:t>
          </a:r>
        </a:p>
        <a:p>
          <a:endParaRPr lang="en-GB" sz="1100" b="0" i="0" u="none" strike="noStrike">
            <a:solidFill>
              <a:schemeClr val="accent2">
                <a:lumMod val="50000"/>
              </a:schemeClr>
            </a:solidFill>
            <a:effectLst/>
            <a:latin typeface="+mn-lt"/>
            <a:ea typeface="+mn-ea"/>
            <a:cs typeface="+mn-cs"/>
          </a:endParaRPr>
        </a:p>
        <a:p>
          <a:r>
            <a:rPr lang="en-GB" sz="1100" b="0" i="0" u="none" strike="noStrike">
              <a:solidFill>
                <a:schemeClr val="accent2">
                  <a:lumMod val="50000"/>
                </a:schemeClr>
              </a:solidFill>
              <a:effectLst/>
              <a:latin typeface="+mn-lt"/>
              <a:ea typeface="+mn-ea"/>
              <a:cs typeface="+mn-cs"/>
            </a:rPr>
            <a:t>How about showing three years of sales growth? And perhaps a small profit or loss in the first year (most likely in virtually in start-up</a:t>
          </a:r>
          <a:r>
            <a:rPr lang="en-GB" sz="1100" b="0" i="0" u="none" strike="noStrike" baseline="0">
              <a:solidFill>
                <a:schemeClr val="accent2">
                  <a:lumMod val="50000"/>
                </a:schemeClr>
              </a:solidFill>
              <a:effectLst/>
              <a:latin typeface="+mn-lt"/>
              <a:ea typeface="+mn-ea"/>
              <a:cs typeface="+mn-cs"/>
            </a:rPr>
            <a:t> scenarios) followed by a 'modest' Year 2 profit and a 'healthy' Year 3 profit?</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What do we mean by 'modest' and 'healthy'? There are no fixed rules and will vary greatly from business to business. An established successful business in the UK would have a net margin in the region of 10% to 20%, but this level of profitability will vary greatly from industry to industry.</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twoCellAnchor>
    <xdr:from>
      <xdr:col>11</xdr:col>
      <xdr:colOff>572912</xdr:colOff>
      <xdr:row>63</xdr:row>
      <xdr:rowOff>155221</xdr:rowOff>
    </xdr:from>
    <xdr:to>
      <xdr:col>18</xdr:col>
      <xdr:colOff>76200</xdr:colOff>
      <xdr:row>82</xdr:row>
      <xdr:rowOff>169332</xdr:rowOff>
    </xdr:to>
    <xdr:sp macro="" textlink="">
      <xdr:nvSpPr>
        <xdr:cNvPr id="6" name="TextBox 5">
          <a:extLst>
            <a:ext uri="{FF2B5EF4-FFF2-40B4-BE49-F238E27FC236}">
              <a16:creationId xmlns:a16="http://schemas.microsoft.com/office/drawing/2014/main" id="{F6A41D27-CA12-9440-A76E-677B9F497C01}"/>
            </a:ext>
          </a:extLst>
        </xdr:cNvPr>
        <xdr:cNvSpPr txBox="1"/>
      </xdr:nvSpPr>
      <xdr:spPr>
        <a:xfrm>
          <a:off x="9488312" y="13426721"/>
          <a:ext cx="5281788" cy="3874911"/>
        </a:xfrm>
        <a:prstGeom prst="rect">
          <a:avLst/>
        </a:prstGeom>
        <a:solidFill>
          <a:schemeClr val="accent1">
            <a:lumMod val="20000"/>
            <a:lumOff val="80000"/>
          </a:schemeClr>
        </a:solidFill>
        <a:ln w="9525" cmpd="sng">
          <a:solidFill>
            <a:schemeClr val="accent2">
              <a:lumMod val="75000"/>
            </a:schemeClr>
          </a:solidFill>
        </a:ln>
        <a:effectLst>
          <a:outerShdw blurRad="50800" dist="38100" dir="2700000" algn="tl" rotWithShape="0">
            <a:srgbClr val="002060">
              <a:alpha val="40000"/>
            </a:srgb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i="0" u="none" strike="noStrike">
              <a:solidFill>
                <a:schemeClr val="accent2">
                  <a:lumMod val="50000"/>
                </a:schemeClr>
              </a:solidFill>
              <a:effectLst/>
              <a:latin typeface="+mn-lt"/>
              <a:ea typeface="+mn-ea"/>
              <a:cs typeface="+mn-cs"/>
            </a:rPr>
            <a:t>Top</a:t>
          </a:r>
          <a:r>
            <a:rPr lang="en-GB" sz="1400" b="1" i="0" u="none" strike="noStrike" baseline="0">
              <a:solidFill>
                <a:schemeClr val="accent2">
                  <a:lumMod val="50000"/>
                </a:schemeClr>
              </a:solidFill>
              <a:effectLst/>
              <a:latin typeface="+mn-lt"/>
              <a:ea typeface="+mn-ea"/>
              <a:cs typeface="+mn-cs"/>
            </a:rPr>
            <a:t> Tip on Cash Flow Forecast</a:t>
          </a:r>
          <a:endParaRPr lang="en-GB" sz="1400">
            <a:solidFill>
              <a:schemeClr val="accent2">
                <a:lumMod val="50000"/>
              </a:schemeClr>
            </a:solidFill>
          </a:endParaRPr>
        </a:p>
        <a:p>
          <a:endParaRPr lang="en-GB" sz="1100" b="0" i="0" u="none" strike="noStrike">
            <a:solidFill>
              <a:schemeClr val="accent2">
                <a:lumMod val="50000"/>
              </a:schemeClr>
            </a:solidFill>
            <a:effectLst/>
            <a:latin typeface="+mn-lt"/>
            <a:ea typeface="+mn-ea"/>
            <a:cs typeface="+mn-cs"/>
          </a:endParaRPr>
        </a:p>
        <a:p>
          <a:r>
            <a:rPr lang="en-GB" sz="1100" b="0" i="0" u="none" strike="noStrike">
              <a:solidFill>
                <a:schemeClr val="accent2">
                  <a:lumMod val="50000"/>
                </a:schemeClr>
              </a:solidFill>
              <a:effectLst/>
              <a:latin typeface="+mn-lt"/>
              <a:ea typeface="+mn-ea"/>
              <a:cs typeface="+mn-cs"/>
            </a:rPr>
            <a:t>Your business should ideally be showing a growing positive cash flow after the start-up period. It is understandable to see it falling at the start, as assets are purchased and initial trading losses are incurred.</a:t>
          </a:r>
        </a:p>
        <a:p>
          <a:endParaRPr lang="en-GB" sz="1100" b="0" i="0" u="none" strike="noStrike">
            <a:solidFill>
              <a:schemeClr val="accent2">
                <a:lumMod val="50000"/>
              </a:schemeClr>
            </a:solidFill>
            <a:effectLst/>
            <a:latin typeface="+mn-lt"/>
            <a:ea typeface="+mn-ea"/>
            <a:cs typeface="+mn-cs"/>
          </a:endParaRPr>
        </a:p>
        <a:p>
          <a:r>
            <a:rPr lang="en-GB" sz="1100" b="0" i="0" u="none" strike="noStrike">
              <a:solidFill>
                <a:schemeClr val="accent2">
                  <a:lumMod val="50000"/>
                </a:schemeClr>
              </a:solidFill>
              <a:effectLst/>
              <a:latin typeface="+mn-lt"/>
              <a:ea typeface="+mn-ea"/>
              <a:cs typeface="+mn-cs"/>
            </a:rPr>
            <a:t>A key learning point is ensuring the business has sufficient cash to cover contingencies during the start-up</a:t>
          </a:r>
          <a:r>
            <a:rPr lang="en-GB" sz="1100" b="0" i="0" u="none" strike="noStrike" baseline="0">
              <a:solidFill>
                <a:schemeClr val="accent2">
                  <a:lumMod val="50000"/>
                </a:schemeClr>
              </a:solidFill>
              <a:effectLst/>
              <a:latin typeface="+mn-lt"/>
              <a:ea typeface="+mn-ea"/>
              <a:cs typeface="+mn-cs"/>
            </a:rPr>
            <a:t> period. What if sales are delayed? What if some extra unexpected costs are incurred? Is there enough contingency cash to cope with these scenarios? You don't fly a plane skimming the tree tops for good reason - why run a business like that?</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Looking at the graph on the left, do you not think the Davis team are cutting it a bit fine?</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For this financial model exercise you can solve the problem by increasing the equity, debt, or - best of all - the profitability of the business.</a:t>
          </a:r>
        </a:p>
        <a:p>
          <a:endParaRPr lang="en-GB" sz="1100" b="0" i="0" u="none" strike="noStrike" baseline="0">
            <a:solidFill>
              <a:schemeClr val="accent2">
                <a:lumMod val="50000"/>
              </a:schemeClr>
            </a:solidFill>
            <a:effectLst/>
            <a:latin typeface="+mn-lt"/>
            <a:ea typeface="+mn-ea"/>
            <a:cs typeface="+mn-cs"/>
          </a:endParaRPr>
        </a:p>
        <a:p>
          <a:r>
            <a:rPr lang="en-GB" sz="1100" b="0" i="0" u="none" strike="noStrike" baseline="0">
              <a:solidFill>
                <a:schemeClr val="accent2">
                  <a:lumMod val="50000"/>
                </a:schemeClr>
              </a:solidFill>
              <a:effectLst/>
              <a:latin typeface="+mn-lt"/>
              <a:ea typeface="+mn-ea"/>
              <a:cs typeface="+mn-cs"/>
            </a:rPr>
            <a:t>In the real world, for an established trading business it is a good idea to maintain a minimum bank balance of around 10% of annual sales.  However, if the business is subject to volitile trading conditions, a far greater level of contingency would be required.</a:t>
          </a:r>
          <a:endParaRPr lang="en-GB" i="0">
            <a:solidFill>
              <a:schemeClr val="accent2">
                <a:lumMod val="50000"/>
              </a:schemeClr>
            </a:solidFill>
          </a:endParaRPr>
        </a:p>
        <a:p>
          <a:endParaRPr lang="en-GB" sz="1100" i="0">
            <a:solidFill>
              <a:schemeClr val="accent2">
                <a:lumMod val="50000"/>
              </a:schemeClr>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369059</xdr:colOff>
      <xdr:row>8</xdr:row>
      <xdr:rowOff>0</xdr:rowOff>
    </xdr:from>
    <xdr:to>
      <xdr:col>12</xdr:col>
      <xdr:colOff>748974</xdr:colOff>
      <xdr:row>17</xdr:row>
      <xdr:rowOff>21709</xdr:rowOff>
    </xdr:to>
    <xdr:sp macro="" textlink="">
      <xdr:nvSpPr>
        <xdr:cNvPr id="2" name="TextBox 1">
          <a:extLst>
            <a:ext uri="{FF2B5EF4-FFF2-40B4-BE49-F238E27FC236}">
              <a16:creationId xmlns:a16="http://schemas.microsoft.com/office/drawing/2014/main" id="{D8D54EEC-6989-A64F-9BE4-62952487BC40}"/>
            </a:ext>
          </a:extLst>
        </xdr:cNvPr>
        <xdr:cNvSpPr txBox="1"/>
      </xdr:nvSpPr>
      <xdr:spPr>
        <a:xfrm>
          <a:off x="369059" y="2040684"/>
          <a:ext cx="10290257" cy="21709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i="0" u="none" strike="noStrike">
              <a:solidFill>
                <a:schemeClr val="dk1"/>
              </a:solidFill>
              <a:effectLst/>
              <a:latin typeface="+mn-lt"/>
              <a:ea typeface="+mn-ea"/>
              <a:cs typeface="+mn-cs"/>
            </a:rPr>
            <a:t>© Simon Hulme and Chris Drew, 2011-2024</a:t>
          </a:r>
          <a:r>
            <a:rPr lang="en-GB" sz="1600" b="1"/>
            <a:t> </a:t>
          </a:r>
        </a:p>
        <a:p>
          <a:endParaRPr lang="en-GB" sz="1600" b="0" i="0" u="none" strike="noStrike">
            <a:solidFill>
              <a:schemeClr val="dk1"/>
            </a:solidFill>
            <a:effectLst/>
            <a:latin typeface="+mn-lt"/>
            <a:ea typeface="+mn-ea"/>
            <a:cs typeface="+mn-cs"/>
          </a:endParaRPr>
        </a:p>
        <a:p>
          <a:r>
            <a:rPr lang="en-GB" sz="1600" b="0" i="0" u="none" strike="noStrike">
              <a:solidFill>
                <a:schemeClr val="dk1"/>
              </a:solidFill>
              <a:effectLst/>
              <a:latin typeface="+mn-lt"/>
              <a:ea typeface="+mn-ea"/>
              <a:cs typeface="+mn-cs"/>
            </a:rPr>
            <a:t>The contents of this spreadsheet can be freely used and adapted by students, entrepreneurs and educators without further permission.</a:t>
          </a:r>
          <a:r>
            <a:rPr lang="en-GB" sz="1600"/>
            <a:t> </a:t>
          </a:r>
          <a:r>
            <a:rPr lang="en-GB" sz="1600" b="1" i="0" u="none" strike="noStrike">
              <a:solidFill>
                <a:schemeClr val="dk1"/>
              </a:solidFill>
              <a:effectLst/>
              <a:latin typeface="+mn-lt"/>
              <a:ea typeface="+mn-ea"/>
              <a:cs typeface="+mn-cs"/>
            </a:rPr>
            <a:t>However, </a:t>
          </a:r>
          <a:r>
            <a:rPr lang="en-GB" sz="1600" b="1"/>
            <a:t>students who have used the spreadsheet for an academic exercise</a:t>
          </a:r>
          <a:r>
            <a:rPr lang="en-GB" sz="1600" b="1" baseline="0"/>
            <a:t> are </a:t>
          </a:r>
          <a:r>
            <a:rPr lang="en-GB" sz="1600" b="1" u="sng" baseline="0"/>
            <a:t>strictly prohibited from passing their work on to another student</a:t>
          </a:r>
          <a:r>
            <a:rPr lang="en-GB" sz="1600" b="1" baseline="0"/>
            <a:t> who is doing the same, or a similar, academic exercise.  </a:t>
          </a:r>
          <a:r>
            <a:rPr lang="en-GB" sz="1600" b="0" baseline="0"/>
            <a:t>Such an action would be regarded as </a:t>
          </a:r>
          <a:r>
            <a:rPr lang="en-GB" sz="1600" b="1" u="sng" baseline="0"/>
            <a:t>a severe breach of the copyright</a:t>
          </a:r>
          <a:r>
            <a:rPr lang="en-GB" sz="1600" b="0" baseline="0"/>
            <a:t> of this spreadsheet and in addition </a:t>
          </a:r>
          <a:r>
            <a:rPr lang="en-GB" sz="1600" b="1" u="sng" baseline="0"/>
            <a:t>could cause the student concerned to be excluded from the university</a:t>
          </a:r>
          <a:r>
            <a:rPr lang="en-GB" sz="1600" b="0" baseline="0"/>
            <a:t> on the grounds of academic misconduct. </a:t>
          </a:r>
          <a:r>
            <a:rPr lang="en-GB" sz="1600" b="1" baseline="0"/>
            <a:t> </a:t>
          </a:r>
          <a:r>
            <a:rPr lang="en-GB" sz="1600" baseline="0"/>
            <a:t>In all other respects former students are free to use their work based on this model entirely as they wish.</a:t>
          </a:r>
          <a:endParaRPr lang="en-GB" sz="1600" b="0" i="0" u="none" strike="noStrike" baseline="0">
            <a:solidFill>
              <a:schemeClr val="dk1"/>
            </a:solidFill>
            <a:effectLst/>
            <a:latin typeface="+mn-lt"/>
            <a:ea typeface="+mn-ea"/>
            <a:cs typeface="+mn-cs"/>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mailto:chris@drewfinancialmodelling.co.uk" TargetMode="External"/><Relationship Id="rId2" Type="http://schemas.openxmlformats.org/officeDocument/2006/relationships/hyperlink" Target="https://www.mgmt.ucl.ac.uk/people/simonhulme" TargetMode="External"/><Relationship Id="rId1" Type="http://schemas.openxmlformats.org/officeDocument/2006/relationships/hyperlink" Target="mailto:s.hulme@ucl.ac.uk" TargetMode="External"/><Relationship Id="rId6" Type="http://schemas.openxmlformats.org/officeDocument/2006/relationships/comments" Target="../comments1.xml"/><Relationship Id="rId5" Type="http://schemas.openxmlformats.org/officeDocument/2006/relationships/vmlDrawing" Target="../drawings/vmlDrawing1.vml"/><Relationship Id="rId4"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273275-24BD-724F-8F9F-89E45F7BDCDB}">
  <sheetPr codeName="Sheet1">
    <tabColor rgb="FFFF0000"/>
  </sheetPr>
  <dimension ref="B1:P147"/>
  <sheetViews>
    <sheetView showGridLines="0" zoomScale="110" zoomScaleNormal="110" zoomScalePageLayoutView="125" workbookViewId="0"/>
  </sheetViews>
  <sheetFormatPr baseColWidth="10" defaultRowHeight="16"/>
  <cols>
    <col min="1" max="1" width="5.33203125" customWidth="1"/>
    <col min="4" max="4" width="12.1640625" customWidth="1"/>
    <col min="8" max="8" width="20.83203125" customWidth="1"/>
    <col min="10" max="10" width="15.5" customWidth="1"/>
    <col min="11" max="11" width="8.33203125" customWidth="1"/>
  </cols>
  <sheetData>
    <row r="1" spans="2:10">
      <c r="J1" s="75"/>
    </row>
    <row r="2" spans="2:10" s="75" customFormat="1" ht="29">
      <c r="B2" s="76" t="s">
        <v>323</v>
      </c>
      <c r="G2" s="77" t="s">
        <v>83</v>
      </c>
      <c r="H2" s="77">
        <f>'COPYRIGHT PROTECTION'!C15</f>
        <v>2025.1</v>
      </c>
    </row>
    <row r="3" spans="2:10" s="75" customFormat="1" ht="21">
      <c r="B3" s="77" t="s">
        <v>7</v>
      </c>
    </row>
    <row r="4" spans="2:10" s="75" customFormat="1">
      <c r="B4" s="78"/>
    </row>
    <row r="5" spans="2:10" s="75" customFormat="1" ht="25" thickBot="1">
      <c r="B5" s="277" t="s">
        <v>9</v>
      </c>
      <c r="C5" s="278"/>
      <c r="D5" s="278"/>
      <c r="E5" s="278"/>
      <c r="F5" s="278"/>
      <c r="G5" s="278"/>
      <c r="H5" s="278"/>
    </row>
    <row r="6" spans="2:10" s="75" customFormat="1">
      <c r="B6" s="78"/>
    </row>
    <row r="7" spans="2:10" s="75" customFormat="1">
      <c r="B7" s="78"/>
    </row>
    <row r="8" spans="2:10" s="75" customFormat="1">
      <c r="B8" s="78"/>
    </row>
    <row r="9" spans="2:10" s="75" customFormat="1">
      <c r="B9" s="78"/>
    </row>
    <row r="10" spans="2:10" s="75" customFormat="1">
      <c r="B10" s="78"/>
    </row>
    <row r="11" spans="2:10" s="75" customFormat="1">
      <c r="B11" s="78"/>
    </row>
    <row r="12" spans="2:10" s="75" customFormat="1">
      <c r="B12" s="78"/>
    </row>
    <row r="13" spans="2:10" s="75" customFormat="1">
      <c r="B13" s="78"/>
    </row>
    <row r="14" spans="2:10" s="75" customFormat="1">
      <c r="B14" s="78"/>
    </row>
    <row r="15" spans="2:10" s="75" customFormat="1">
      <c r="B15" s="78"/>
    </row>
    <row r="16" spans="2:10" s="75" customFormat="1">
      <c r="B16" s="78"/>
    </row>
    <row r="17" spans="2:8" s="75" customFormat="1">
      <c r="B17" s="78"/>
    </row>
    <row r="18" spans="2:8" s="75" customFormat="1">
      <c r="B18" s="78"/>
    </row>
    <row r="19" spans="2:8" s="75" customFormat="1">
      <c r="B19" s="78"/>
    </row>
    <row r="20" spans="2:8" s="75" customFormat="1">
      <c r="B20" s="78"/>
    </row>
    <row r="21" spans="2:8" s="75" customFormat="1">
      <c r="B21" s="78"/>
    </row>
    <row r="22" spans="2:8" s="75" customFormat="1">
      <c r="B22" s="78"/>
    </row>
    <row r="23" spans="2:8" s="75" customFormat="1">
      <c r="B23" s="78"/>
    </row>
    <row r="24" spans="2:8" s="75" customFormat="1">
      <c r="B24" s="78"/>
    </row>
    <row r="25" spans="2:8" s="75" customFormat="1">
      <c r="B25" s="78"/>
    </row>
    <row r="26" spans="2:8" s="75" customFormat="1">
      <c r="B26" s="78"/>
    </row>
    <row r="27" spans="2:8" s="75" customFormat="1">
      <c r="B27" s="78"/>
    </row>
    <row r="28" spans="2:8" s="75" customFormat="1">
      <c r="B28" s="78"/>
    </row>
    <row r="29" spans="2:8" s="75" customFormat="1" ht="25" thickBot="1">
      <c r="B29" s="277" t="s">
        <v>1</v>
      </c>
      <c r="C29" s="278"/>
      <c r="D29" s="278"/>
      <c r="E29" s="278"/>
      <c r="F29" s="278"/>
      <c r="G29" s="278"/>
      <c r="H29" s="278"/>
    </row>
    <row r="30" spans="2:8" s="75" customFormat="1">
      <c r="B30" s="78"/>
    </row>
    <row r="31" spans="2:8" s="75" customFormat="1">
      <c r="B31" s="78"/>
    </row>
    <row r="32" spans="2:8" s="75" customFormat="1">
      <c r="B32" s="78"/>
    </row>
    <row r="33" spans="2:16" s="75" customFormat="1">
      <c r="B33" s="78"/>
    </row>
    <row r="34" spans="2:16" s="75" customFormat="1">
      <c r="B34" s="78"/>
    </row>
    <row r="35" spans="2:16" s="75" customFormat="1">
      <c r="B35" s="78"/>
    </row>
    <row r="36" spans="2:16" s="75" customFormat="1">
      <c r="B36" s="78"/>
    </row>
    <row r="37" spans="2:16" s="75" customFormat="1">
      <c r="B37" s="78"/>
    </row>
    <row r="38" spans="2:16" s="75" customFormat="1">
      <c r="B38" s="78"/>
    </row>
    <row r="39" spans="2:16" s="75" customFormat="1" ht="25" thickBot="1">
      <c r="B39" s="277" t="s">
        <v>10</v>
      </c>
      <c r="C39" s="278"/>
      <c r="D39" s="278"/>
      <c r="E39" s="278"/>
      <c r="F39" s="278"/>
      <c r="G39" s="278"/>
      <c r="H39" s="278"/>
    </row>
    <row r="40" spans="2:16" s="75" customFormat="1">
      <c r="B40" s="78"/>
    </row>
    <row r="41" spans="2:16" s="75" customFormat="1">
      <c r="B41" s="78"/>
    </row>
    <row r="42" spans="2:16" s="75" customFormat="1"/>
    <row r="43" spans="2:16" s="75" customFormat="1">
      <c r="B43" s="79"/>
    </row>
    <row r="44" spans="2:16" s="75" customFormat="1" ht="19">
      <c r="B44" s="79"/>
      <c r="M44" s="80"/>
      <c r="O44" s="81"/>
      <c r="P44" s="81"/>
    </row>
    <row r="45" spans="2:16" s="75" customFormat="1">
      <c r="B45" s="79"/>
    </row>
    <row r="46" spans="2:16" s="75" customFormat="1">
      <c r="B46" s="79"/>
    </row>
    <row r="47" spans="2:16" s="75" customFormat="1">
      <c r="B47" s="78"/>
    </row>
    <row r="48" spans="2:16" s="75" customFormat="1">
      <c r="B48" s="78"/>
    </row>
    <row r="49" spans="2:8" s="75" customFormat="1">
      <c r="B49" s="78"/>
    </row>
    <row r="50" spans="2:8" s="75" customFormat="1"/>
    <row r="51" spans="2:8" s="75" customFormat="1">
      <c r="B51" s="79"/>
    </row>
    <row r="52" spans="2:8" s="75" customFormat="1">
      <c r="B52" s="79"/>
    </row>
    <row r="53" spans="2:8" s="75" customFormat="1">
      <c r="B53" s="79"/>
    </row>
    <row r="54" spans="2:8" s="75" customFormat="1">
      <c r="B54" s="79"/>
    </row>
    <row r="55" spans="2:8" s="75" customFormat="1">
      <c r="B55" s="79"/>
    </row>
    <row r="56" spans="2:8" s="75" customFormat="1">
      <c r="B56" s="79"/>
    </row>
    <row r="57" spans="2:8" s="75" customFormat="1">
      <c r="B57" s="78"/>
    </row>
    <row r="58" spans="2:8" s="75" customFormat="1" ht="25" thickBot="1">
      <c r="B58" s="277" t="s">
        <v>11</v>
      </c>
      <c r="C58" s="278"/>
      <c r="D58" s="278"/>
      <c r="E58" s="278"/>
      <c r="F58" s="278"/>
      <c r="G58" s="278"/>
      <c r="H58" s="278"/>
    </row>
    <row r="59" spans="2:8" s="75" customFormat="1">
      <c r="B59" s="78"/>
    </row>
    <row r="60" spans="2:8" s="75" customFormat="1">
      <c r="B60" s="78"/>
    </row>
    <row r="61" spans="2:8" s="75" customFormat="1">
      <c r="B61" s="78"/>
    </row>
    <row r="62" spans="2:8" s="75" customFormat="1">
      <c r="B62" s="78"/>
    </row>
    <row r="63" spans="2:8" s="75" customFormat="1">
      <c r="B63" s="78"/>
    </row>
    <row r="64" spans="2:8" s="75" customFormat="1">
      <c r="B64" s="78"/>
    </row>
    <row r="65" spans="2:9" s="75" customFormat="1">
      <c r="B65" s="78"/>
    </row>
    <row r="66" spans="2:9" s="75" customFormat="1">
      <c r="B66" s="78"/>
    </row>
    <row r="67" spans="2:9" s="75" customFormat="1">
      <c r="B67" s="78"/>
    </row>
    <row r="68" spans="2:9" s="75" customFormat="1">
      <c r="B68" s="78"/>
    </row>
    <row r="69" spans="2:9" s="75" customFormat="1">
      <c r="B69" s="78"/>
    </row>
    <row r="70" spans="2:9" s="75" customFormat="1" ht="25" thickBot="1">
      <c r="B70" s="277" t="s">
        <v>84</v>
      </c>
      <c r="C70" s="279"/>
      <c r="D70" s="279"/>
      <c r="E70" s="279"/>
      <c r="F70" s="279"/>
      <c r="G70" s="279"/>
      <c r="H70" s="279"/>
      <c r="I70" s="83"/>
    </row>
    <row r="71" spans="2:9" s="75" customFormat="1" ht="25" thickBot="1">
      <c r="B71" s="84"/>
      <c r="C71" s="82"/>
      <c r="D71" s="82"/>
      <c r="E71" s="82"/>
      <c r="F71" s="82"/>
      <c r="G71" s="82"/>
      <c r="H71" s="82"/>
      <c r="I71" s="83"/>
    </row>
    <row r="72" spans="2:9" s="75" customFormat="1">
      <c r="B72" s="78"/>
    </row>
    <row r="73" spans="2:9" s="75" customFormat="1">
      <c r="B73" s="78"/>
      <c r="D73" s="85"/>
    </row>
    <row r="74" spans="2:9" s="75" customFormat="1">
      <c r="B74" s="78"/>
      <c r="D74" s="78"/>
    </row>
    <row r="75" spans="2:9" s="75" customFormat="1" ht="21">
      <c r="B75" s="77"/>
    </row>
    <row r="76" spans="2:9" s="75" customFormat="1">
      <c r="B76" s="78"/>
    </row>
    <row r="77" spans="2:9" s="75" customFormat="1">
      <c r="B77" s="78"/>
    </row>
    <row r="78" spans="2:9" s="75" customFormat="1"/>
    <row r="79" spans="2:9" s="75" customFormat="1">
      <c r="B79" s="78"/>
    </row>
    <row r="80" spans="2:9" s="75" customFormat="1">
      <c r="B80" s="78"/>
    </row>
    <row r="81" spans="2:2" s="75" customFormat="1">
      <c r="B81" s="78"/>
    </row>
    <row r="82" spans="2:2" s="75" customFormat="1"/>
    <row r="83" spans="2:2" s="75" customFormat="1">
      <c r="B83" s="78"/>
    </row>
    <row r="84" spans="2:2" s="75" customFormat="1">
      <c r="B84" s="78"/>
    </row>
    <row r="85" spans="2:2" s="75" customFormat="1">
      <c r="B85" s="78"/>
    </row>
    <row r="86" spans="2:2" s="75" customFormat="1">
      <c r="B86" s="78"/>
    </row>
    <row r="87" spans="2:2" s="75" customFormat="1">
      <c r="B87" s="78"/>
    </row>
    <row r="88" spans="2:2" s="75" customFormat="1">
      <c r="B88" s="78"/>
    </row>
    <row r="89" spans="2:2" s="75" customFormat="1">
      <c r="B89" s="78"/>
    </row>
    <row r="90" spans="2:2" s="75" customFormat="1">
      <c r="B90" s="78"/>
    </row>
    <row r="91" spans="2:2" s="75" customFormat="1" ht="21">
      <c r="B91" s="77"/>
    </row>
    <row r="92" spans="2:2" s="75" customFormat="1" ht="21">
      <c r="B92" s="77"/>
    </row>
    <row r="93" spans="2:2" s="75" customFormat="1" ht="21">
      <c r="B93" s="77"/>
    </row>
    <row r="94" spans="2:2" s="75" customFormat="1" ht="21">
      <c r="B94" s="77"/>
    </row>
    <row r="95" spans="2:2" s="75" customFormat="1" ht="21">
      <c r="B95" s="77"/>
    </row>
    <row r="96" spans="2:2" s="75" customFormat="1">
      <c r="B96" s="78"/>
    </row>
    <row r="97" spans="2:9" s="75" customFormat="1">
      <c r="B97" s="78"/>
    </row>
    <row r="98" spans="2:9" s="75" customFormat="1">
      <c r="B98" s="78"/>
    </row>
    <row r="99" spans="2:9" s="75" customFormat="1">
      <c r="B99" s="78"/>
    </row>
    <row r="100" spans="2:9" s="75" customFormat="1">
      <c r="B100" s="78"/>
    </row>
    <row r="101" spans="2:9" s="75" customFormat="1">
      <c r="B101" s="78"/>
    </row>
    <row r="102" spans="2:9" s="75" customFormat="1">
      <c r="B102" s="78"/>
    </row>
    <row r="103" spans="2:9" s="75" customFormat="1">
      <c r="B103" s="78"/>
    </row>
    <row r="104" spans="2:9" s="75" customFormat="1">
      <c r="B104" s="78"/>
    </row>
    <row r="105" spans="2:9" s="75" customFormat="1">
      <c r="B105" s="78"/>
    </row>
    <row r="106" spans="2:9" s="75" customFormat="1">
      <c r="B106" s="78"/>
    </row>
    <row r="107" spans="2:9" s="75" customFormat="1" ht="25" thickBot="1">
      <c r="B107" s="277" t="s">
        <v>0</v>
      </c>
      <c r="C107" s="279"/>
      <c r="D107" s="279"/>
      <c r="E107" s="279"/>
      <c r="F107" s="279"/>
      <c r="G107" s="279"/>
      <c r="H107" s="279"/>
      <c r="I107" s="83"/>
    </row>
    <row r="108" spans="2:9" s="75" customFormat="1">
      <c r="B108" s="78"/>
    </row>
    <row r="109" spans="2:9" s="75" customFormat="1">
      <c r="B109" s="78"/>
    </row>
    <row r="110" spans="2:9" s="75" customFormat="1">
      <c r="B110" s="78"/>
    </row>
    <row r="111" spans="2:9" s="75" customFormat="1">
      <c r="B111" s="78"/>
    </row>
    <row r="112" spans="2:9" s="75" customFormat="1">
      <c r="B112" s="78"/>
    </row>
    <row r="113" spans="2:9" s="75" customFormat="1">
      <c r="B113" s="78"/>
    </row>
    <row r="114" spans="2:9" s="75" customFormat="1">
      <c r="B114" s="78"/>
    </row>
    <row r="115" spans="2:9" s="75" customFormat="1" ht="25" thickBot="1">
      <c r="B115" s="277" t="s">
        <v>61</v>
      </c>
      <c r="C115" s="279"/>
      <c r="D115" s="279"/>
      <c r="E115" s="279"/>
      <c r="F115" s="279"/>
      <c r="G115" s="279"/>
      <c r="H115" s="279"/>
      <c r="I115" s="83"/>
    </row>
    <row r="116" spans="2:9" s="75" customFormat="1">
      <c r="B116" s="78"/>
    </row>
    <row r="117" spans="2:9" s="75" customFormat="1">
      <c r="B117" s="78"/>
    </row>
    <row r="118" spans="2:9" s="75" customFormat="1">
      <c r="B118" s="78"/>
      <c r="D118"/>
    </row>
    <row r="119" spans="2:9" s="75" customFormat="1">
      <c r="B119" s="78"/>
      <c r="D119"/>
    </row>
    <row r="120" spans="2:9" s="75" customFormat="1">
      <c r="B120" s="78"/>
    </row>
    <row r="121" spans="2:9" s="75" customFormat="1">
      <c r="B121" s="78"/>
      <c r="D121" s="70"/>
    </row>
    <row r="122" spans="2:9" s="75" customFormat="1">
      <c r="B122" s="78"/>
    </row>
    <row r="123" spans="2:9" s="75" customFormat="1">
      <c r="B123" s="78"/>
    </row>
    <row r="124" spans="2:9" s="75" customFormat="1">
      <c r="B124" s="78"/>
    </row>
    <row r="125" spans="2:9" s="75" customFormat="1">
      <c r="B125" s="78"/>
    </row>
    <row r="126" spans="2:9" s="75" customFormat="1">
      <c r="B126" s="78"/>
    </row>
    <row r="127" spans="2:9" s="75" customFormat="1" ht="25" thickBot="1">
      <c r="B127" s="277" t="s">
        <v>62</v>
      </c>
      <c r="C127" s="279"/>
      <c r="D127" s="279"/>
      <c r="E127" s="279"/>
      <c r="F127" s="279"/>
      <c r="G127" s="279"/>
      <c r="H127" s="279"/>
      <c r="I127" s="83"/>
    </row>
    <row r="128" spans="2:9" s="75" customFormat="1">
      <c r="B128" s="78"/>
    </row>
    <row r="129" spans="2:9" s="75" customFormat="1">
      <c r="B129" s="80" t="s">
        <v>63</v>
      </c>
      <c r="E129" s="50" t="s">
        <v>37</v>
      </c>
    </row>
    <row r="130" spans="2:9" s="75" customFormat="1">
      <c r="E130" s="70" t="s">
        <v>64</v>
      </c>
    </row>
    <row r="131" spans="2:9" s="75" customFormat="1">
      <c r="H131" s="51"/>
    </row>
    <row r="132" spans="2:9">
      <c r="B132" s="1"/>
      <c r="E132" s="52"/>
    </row>
    <row r="133" spans="2:9">
      <c r="B133" s="1"/>
    </row>
    <row r="134" spans="2:9" s="75" customFormat="1" ht="25" thickBot="1">
      <c r="B134" s="277" t="s">
        <v>65</v>
      </c>
      <c r="C134" s="279"/>
      <c r="D134" s="279"/>
      <c r="E134" s="279"/>
      <c r="F134" s="279"/>
      <c r="G134" s="279"/>
      <c r="H134" s="279"/>
      <c r="I134" s="83"/>
    </row>
    <row r="135" spans="2:9">
      <c r="B135" s="1"/>
    </row>
    <row r="136" spans="2:9">
      <c r="B136" s="1"/>
    </row>
    <row r="137" spans="2:9">
      <c r="B137" s="1"/>
    </row>
    <row r="138" spans="2:9">
      <c r="B138" s="1"/>
    </row>
    <row r="139" spans="2:9">
      <c r="B139" s="1" t="s">
        <v>66</v>
      </c>
      <c r="E139" s="70" t="s">
        <v>67</v>
      </c>
    </row>
    <row r="140" spans="2:9">
      <c r="B140" s="1"/>
      <c r="E140" s="70"/>
    </row>
    <row r="141" spans="2:9">
      <c r="B141" s="1"/>
    </row>
    <row r="142" spans="2:9" ht="25" thickBot="1">
      <c r="B142" s="277" t="s">
        <v>19</v>
      </c>
      <c r="C142" s="280"/>
      <c r="D142" s="280"/>
      <c r="E142" s="280"/>
      <c r="F142" s="280"/>
      <c r="G142" s="280"/>
      <c r="H142" s="280"/>
      <c r="I142" s="86"/>
    </row>
    <row r="143" spans="2:9">
      <c r="B143" s="87"/>
    </row>
    <row r="144" spans="2:9">
      <c r="B144" s="88" t="s">
        <v>60</v>
      </c>
    </row>
    <row r="145" spans="2:9">
      <c r="B145" s="88"/>
    </row>
    <row r="146" spans="2:9">
      <c r="B146" s="87"/>
    </row>
    <row r="147" spans="2:9" ht="25" thickBot="1">
      <c r="B147" s="277" t="s">
        <v>69</v>
      </c>
      <c r="C147" s="280"/>
      <c r="D147" s="280"/>
      <c r="E147" s="280"/>
      <c r="F147" s="280"/>
      <c r="G147" s="280"/>
      <c r="H147" s="280"/>
      <c r="I147" s="86"/>
    </row>
  </sheetData>
  <sheetProtection selectLockedCells="1" selectUnlockedCells="1"/>
  <hyperlinks>
    <hyperlink ref="E129" r:id="rId1" xr:uid="{68755FC3-E56C-1C45-8382-12A03CD0D8B6}"/>
    <hyperlink ref="E130" r:id="rId2" xr:uid="{385E422A-774D-AF4D-AB8B-8D451DE14250}"/>
    <hyperlink ref="E139" r:id="rId3" xr:uid="{3014B34D-70C5-A14B-B9D8-9F5CADAAF533}"/>
  </hyperlinks>
  <pageMargins left="0.75" right="0.75" top="1" bottom="1" header="0.5" footer="0.5"/>
  <pageSetup paperSize="9" orientation="portrait" horizontalDpi="4294967292" verticalDpi="4294967292"/>
  <drawing r:id="rId4"/>
  <legacy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9750B4-24DB-9649-8C1F-B5FF5C6FA092}">
  <sheetPr codeName="Sheet10"/>
  <dimension ref="A2:P25"/>
  <sheetViews>
    <sheetView showGridLines="0" workbookViewId="0">
      <selection activeCell="D27" sqref="D27"/>
    </sheetView>
  </sheetViews>
  <sheetFormatPr baseColWidth="10" defaultRowHeight="16"/>
  <cols>
    <col min="2" max="2" width="17" customWidth="1"/>
    <col min="3" max="3" width="43.6640625" customWidth="1"/>
  </cols>
  <sheetData>
    <row r="2" spans="1:16" s="4" customFormat="1" ht="26">
      <c r="A2" s="4" t="s">
        <v>85</v>
      </c>
    </row>
    <row r="3" spans="1:16" s="4" customFormat="1" ht="26">
      <c r="A3" s="4" t="s">
        <v>77</v>
      </c>
    </row>
    <row r="6" spans="1:16" ht="19">
      <c r="B6" s="3" t="s">
        <v>69</v>
      </c>
      <c r="C6" s="2" t="s">
        <v>355</v>
      </c>
      <c r="D6" s="47"/>
      <c r="E6" s="47"/>
      <c r="F6" s="47"/>
      <c r="G6" s="47"/>
      <c r="H6" s="47"/>
      <c r="I6" s="47"/>
      <c r="J6" s="47"/>
      <c r="K6" s="47"/>
      <c r="L6" s="47"/>
      <c r="M6" s="47"/>
      <c r="N6" s="47"/>
      <c r="O6" s="47"/>
      <c r="P6" s="47"/>
    </row>
    <row r="7" spans="1:16" ht="19">
      <c r="B7" s="3"/>
      <c r="C7" s="3"/>
    </row>
    <row r="9" spans="1:16" s="5" customFormat="1" ht="19">
      <c r="B9" s="3" t="s">
        <v>78</v>
      </c>
      <c r="C9" s="3"/>
      <c r="F9" s="3" t="s">
        <v>79</v>
      </c>
    </row>
    <row r="10" spans="1:16" s="5" customFormat="1" ht="19">
      <c r="B10" s="6" t="s">
        <v>80</v>
      </c>
      <c r="C10" s="2">
        <v>2025</v>
      </c>
      <c r="F10" s="709"/>
      <c r="G10" s="710"/>
      <c r="H10" s="710"/>
      <c r="I10" s="710"/>
      <c r="J10" s="710"/>
      <c r="K10" s="710"/>
      <c r="L10" s="710"/>
      <c r="M10" s="710"/>
      <c r="N10" s="710"/>
      <c r="O10" s="710"/>
      <c r="P10" s="710"/>
    </row>
    <row r="11" spans="1:16" s="5" customFormat="1" ht="19">
      <c r="B11" s="6" t="s">
        <v>81</v>
      </c>
      <c r="C11" s="2">
        <v>1</v>
      </c>
      <c r="F11" s="710"/>
      <c r="G11" s="710"/>
      <c r="H11" s="710"/>
      <c r="I11" s="710"/>
      <c r="J11" s="710"/>
      <c r="K11" s="710"/>
      <c r="L11" s="710"/>
      <c r="M11" s="710"/>
      <c r="N11" s="710"/>
      <c r="O11" s="710"/>
      <c r="P11" s="710"/>
    </row>
    <row r="12" spans="1:16" ht="19">
      <c r="B12" s="6" t="s">
        <v>82</v>
      </c>
      <c r="C12" s="7">
        <v>45689</v>
      </c>
      <c r="F12" s="710"/>
      <c r="G12" s="710"/>
      <c r="H12" s="710"/>
      <c r="I12" s="710"/>
      <c r="J12" s="710"/>
      <c r="K12" s="710"/>
      <c r="L12" s="710"/>
      <c r="M12" s="710"/>
      <c r="N12" s="710"/>
      <c r="O12" s="710"/>
      <c r="P12" s="710"/>
    </row>
    <row r="13" spans="1:16">
      <c r="B13" s="1"/>
      <c r="F13" s="710"/>
      <c r="G13" s="710"/>
      <c r="H13" s="710"/>
      <c r="I13" s="710"/>
      <c r="J13" s="710"/>
      <c r="K13" s="710"/>
      <c r="L13" s="710"/>
      <c r="M13" s="710"/>
      <c r="N13" s="710"/>
      <c r="O13" s="710"/>
      <c r="P13" s="710"/>
    </row>
    <row r="14" spans="1:16">
      <c r="F14" s="710"/>
      <c r="G14" s="710"/>
      <c r="H14" s="710"/>
      <c r="I14" s="710"/>
      <c r="J14" s="710"/>
      <c r="K14" s="710"/>
      <c r="L14" s="710"/>
      <c r="M14" s="710"/>
      <c r="N14" s="710"/>
      <c r="O14" s="710"/>
      <c r="P14" s="710"/>
    </row>
    <row r="15" spans="1:16" ht="21">
      <c r="C15" s="8">
        <f>--(C10&amp;"."&amp;C11)</f>
        <v>2025.1</v>
      </c>
      <c r="F15" s="710"/>
      <c r="G15" s="710"/>
      <c r="H15" s="710"/>
      <c r="I15" s="710"/>
      <c r="J15" s="710"/>
      <c r="K15" s="710"/>
      <c r="L15" s="710"/>
      <c r="M15" s="710"/>
      <c r="N15" s="710"/>
      <c r="O15" s="710"/>
      <c r="P15" s="710"/>
    </row>
    <row r="16" spans="1:16">
      <c r="F16" s="710"/>
      <c r="G16" s="710"/>
      <c r="H16" s="710"/>
      <c r="I16" s="710"/>
      <c r="J16" s="710"/>
      <c r="K16" s="710"/>
      <c r="L16" s="710"/>
      <c r="M16" s="710"/>
      <c r="N16" s="710"/>
      <c r="O16" s="710"/>
      <c r="P16" s="710"/>
    </row>
    <row r="17" spans="6:16">
      <c r="F17" s="710"/>
      <c r="G17" s="710"/>
      <c r="H17" s="710"/>
      <c r="I17" s="710"/>
      <c r="J17" s="710"/>
      <c r="K17" s="710"/>
      <c r="L17" s="710"/>
      <c r="M17" s="710"/>
      <c r="N17" s="710"/>
      <c r="O17" s="710"/>
      <c r="P17" s="710"/>
    </row>
    <row r="18" spans="6:16">
      <c r="F18" s="710"/>
      <c r="G18" s="710"/>
      <c r="H18" s="710"/>
      <c r="I18" s="710"/>
      <c r="J18" s="710"/>
      <c r="K18" s="710"/>
      <c r="L18" s="710"/>
      <c r="M18" s="710"/>
      <c r="N18" s="710"/>
      <c r="O18" s="710"/>
      <c r="P18" s="710"/>
    </row>
    <row r="19" spans="6:16">
      <c r="F19" s="710"/>
      <c r="G19" s="710"/>
      <c r="H19" s="710"/>
      <c r="I19" s="710"/>
      <c r="J19" s="710"/>
      <c r="K19" s="710"/>
      <c r="L19" s="710"/>
      <c r="M19" s="710"/>
      <c r="N19" s="710"/>
      <c r="O19" s="710"/>
      <c r="P19" s="710"/>
    </row>
    <row r="20" spans="6:16">
      <c r="F20" s="710"/>
      <c r="G20" s="710"/>
      <c r="H20" s="710"/>
      <c r="I20" s="710"/>
      <c r="J20" s="710"/>
      <c r="K20" s="710"/>
      <c r="L20" s="710"/>
      <c r="M20" s="710"/>
      <c r="N20" s="710"/>
      <c r="O20" s="710"/>
      <c r="P20" s="710"/>
    </row>
    <row r="21" spans="6:16">
      <c r="F21" s="710"/>
      <c r="G21" s="710"/>
      <c r="H21" s="710"/>
      <c r="I21" s="710"/>
      <c r="J21" s="710"/>
      <c r="K21" s="710"/>
      <c r="L21" s="710"/>
      <c r="M21" s="710"/>
      <c r="N21" s="710"/>
      <c r="O21" s="710"/>
      <c r="P21" s="710"/>
    </row>
    <row r="22" spans="6:16">
      <c r="F22" s="710"/>
      <c r="G22" s="710"/>
      <c r="H22" s="710"/>
      <c r="I22" s="710"/>
      <c r="J22" s="710"/>
      <c r="K22" s="710"/>
      <c r="L22" s="710"/>
      <c r="M22" s="710"/>
      <c r="N22" s="710"/>
      <c r="O22" s="710"/>
      <c r="P22" s="710"/>
    </row>
    <row r="23" spans="6:16">
      <c r="F23" s="710"/>
      <c r="G23" s="710"/>
      <c r="H23" s="710"/>
      <c r="I23" s="710"/>
      <c r="J23" s="710"/>
      <c r="K23" s="710"/>
      <c r="L23" s="710"/>
      <c r="M23" s="710"/>
      <c r="N23" s="710"/>
      <c r="O23" s="710"/>
      <c r="P23" s="710"/>
    </row>
    <row r="24" spans="6:16">
      <c r="F24" s="710"/>
      <c r="G24" s="710"/>
      <c r="H24" s="710"/>
      <c r="I24" s="710"/>
      <c r="J24" s="710"/>
      <c r="K24" s="710"/>
      <c r="L24" s="710"/>
      <c r="M24" s="710"/>
      <c r="N24" s="710"/>
      <c r="O24" s="710"/>
      <c r="P24" s="710"/>
    </row>
    <row r="25" spans="6:16">
      <c r="F25" s="710"/>
      <c r="G25" s="710"/>
      <c r="H25" s="710"/>
      <c r="I25" s="710"/>
      <c r="J25" s="710"/>
      <c r="K25" s="710"/>
      <c r="L25" s="710"/>
      <c r="M25" s="710"/>
      <c r="N25" s="710"/>
      <c r="O25" s="710"/>
      <c r="P25" s="710"/>
    </row>
  </sheetData>
  <sheetProtection algorithmName="SHA-512" hashValue="Q0VfB6U8pWnFT0PqVMAg7u8R2QEfPgM6R3sfDy0+6NEPLg03snrT6e0nQ6gkXJhQetXZWA8SBWBCbszd7r6Mzw==" saltValue="G+lOZa6vUl1YDzdNSv6OBQ==" spinCount="100000" sheet="1" objects="1" scenarios="1" selectLockedCells="1" selectUnlockedCells="1"/>
  <mergeCells count="1">
    <mergeCell ref="F10:P25"/>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BF341E-EC18-D548-9523-5BB6FA0D0D6E}">
  <sheetPr codeName="Sheet9">
    <tabColor rgb="FFFF0000"/>
  </sheetPr>
  <dimension ref="A1:H54"/>
  <sheetViews>
    <sheetView showGridLines="0" topLeftCell="B1" workbookViewId="0">
      <selection sqref="A1:A1048576"/>
    </sheetView>
  </sheetViews>
  <sheetFormatPr baseColWidth="10" defaultRowHeight="16"/>
  <cols>
    <col min="1" max="1" width="10.83203125" hidden="1" customWidth="1"/>
    <col min="7" max="7" width="10.83203125" style="263"/>
    <col min="8" max="8" width="23.1640625" customWidth="1"/>
  </cols>
  <sheetData>
    <row r="1" spans="1:8">
      <c r="A1" s="276">
        <v>2025.1</v>
      </c>
      <c r="B1" s="276"/>
    </row>
    <row r="3" spans="1:8" ht="25" thickBot="1">
      <c r="C3" s="93" t="s">
        <v>271</v>
      </c>
      <c r="D3" s="256"/>
      <c r="E3" s="256"/>
      <c r="F3" s="256"/>
      <c r="G3" s="257"/>
      <c r="H3" s="256"/>
    </row>
    <row r="5" spans="1:8">
      <c r="C5" s="711" t="s">
        <v>270</v>
      </c>
      <c r="D5" s="711"/>
      <c r="E5" s="711"/>
      <c r="F5" s="711"/>
      <c r="G5" s="711"/>
      <c r="H5" s="711"/>
    </row>
    <row r="6" spans="1:8">
      <c r="C6" s="711"/>
      <c r="D6" s="711"/>
      <c r="E6" s="711"/>
      <c r="F6" s="711"/>
      <c r="G6" s="711"/>
      <c r="H6" s="711"/>
    </row>
    <row r="7" spans="1:8">
      <c r="C7" s="258"/>
      <c r="D7" s="258"/>
      <c r="E7" s="258"/>
      <c r="F7" s="258"/>
      <c r="G7" s="258"/>
      <c r="H7" s="258"/>
    </row>
    <row r="8" spans="1:8">
      <c r="C8" s="258"/>
      <c r="D8" s="258"/>
      <c r="E8" s="258"/>
      <c r="F8" s="258"/>
      <c r="G8" s="258"/>
      <c r="H8" s="258"/>
    </row>
    <row r="9" spans="1:8">
      <c r="C9" s="258"/>
      <c r="D9" s="258"/>
      <c r="E9" s="258"/>
      <c r="F9" s="258"/>
      <c r="G9" s="258"/>
      <c r="H9" s="258"/>
    </row>
    <row r="10" spans="1:8" s="261" customFormat="1" ht="25" thickBot="1">
      <c r="C10" s="259" t="s">
        <v>284</v>
      </c>
      <c r="D10" s="259"/>
      <c r="E10" s="259"/>
      <c r="F10" s="259"/>
      <c r="G10" s="260" t="s">
        <v>216</v>
      </c>
      <c r="H10" s="259"/>
    </row>
    <row r="11" spans="1:8">
      <c r="C11" s="258"/>
      <c r="D11" s="258"/>
      <c r="E11" s="258"/>
      <c r="F11" s="258"/>
      <c r="G11" s="258"/>
      <c r="H11" s="258"/>
    </row>
    <row r="12" spans="1:8">
      <c r="C12" s="274" t="s">
        <v>285</v>
      </c>
      <c r="D12" s="258"/>
      <c r="E12" s="258"/>
      <c r="F12" s="258"/>
      <c r="G12" s="275">
        <v>20</v>
      </c>
      <c r="H12" s="258"/>
    </row>
    <row r="13" spans="1:8">
      <c r="C13" s="274" t="s">
        <v>287</v>
      </c>
      <c r="D13" s="258"/>
      <c r="E13" s="258"/>
      <c r="F13" s="258"/>
      <c r="G13" s="275">
        <v>60</v>
      </c>
      <c r="H13" s="258"/>
    </row>
    <row r="14" spans="1:8">
      <c r="C14" s="274"/>
      <c r="D14" s="258"/>
      <c r="E14" s="258"/>
      <c r="F14" s="258"/>
      <c r="G14" s="275"/>
      <c r="H14" s="258"/>
    </row>
    <row r="15" spans="1:8">
      <c r="C15" s="258"/>
      <c r="D15" s="258"/>
      <c r="E15" s="258"/>
      <c r="F15" s="258"/>
      <c r="G15" s="258"/>
      <c r="H15" s="258"/>
    </row>
    <row r="16" spans="1:8" s="261" customFormat="1" ht="25" thickBot="1">
      <c r="C16" s="259" t="s">
        <v>164</v>
      </c>
      <c r="D16" s="259"/>
      <c r="E16" s="259"/>
      <c r="F16" s="259"/>
      <c r="G16" s="260" t="s">
        <v>216</v>
      </c>
      <c r="H16" s="259" t="s">
        <v>217</v>
      </c>
    </row>
    <row r="19" spans="3:8" ht="29">
      <c r="C19" s="92" t="s">
        <v>20</v>
      </c>
      <c r="G19" s="262">
        <v>22</v>
      </c>
      <c r="H19" t="s">
        <v>166</v>
      </c>
    </row>
    <row r="20" spans="3:8">
      <c r="C20" s="94"/>
    </row>
    <row r="21" spans="3:8" ht="24">
      <c r="C21" s="201" t="s">
        <v>88</v>
      </c>
      <c r="G21" s="264">
        <v>18</v>
      </c>
      <c r="H21" t="s">
        <v>166</v>
      </c>
    </row>
    <row r="22" spans="3:8">
      <c r="C22" s="94"/>
    </row>
    <row r="23" spans="3:8" ht="19">
      <c r="C23" s="208" t="s">
        <v>87</v>
      </c>
      <c r="G23" s="265">
        <v>14</v>
      </c>
      <c r="H23" t="s">
        <v>166</v>
      </c>
    </row>
    <row r="24" spans="3:8">
      <c r="C24" s="95"/>
    </row>
    <row r="25" spans="3:8">
      <c r="C25" s="266" t="s">
        <v>125</v>
      </c>
      <c r="G25" s="267">
        <v>12</v>
      </c>
      <c r="H25" t="s">
        <v>167</v>
      </c>
    </row>
    <row r="26" spans="3:8">
      <c r="G26" s="267"/>
    </row>
    <row r="27" spans="3:8">
      <c r="C27" t="s">
        <v>165</v>
      </c>
      <c r="G27" s="263">
        <v>12</v>
      </c>
      <c r="H27" t="s">
        <v>167</v>
      </c>
    </row>
    <row r="31" spans="3:8" s="261" customFormat="1" ht="25" thickBot="1">
      <c r="C31" s="259" t="s">
        <v>168</v>
      </c>
      <c r="D31" s="259"/>
      <c r="E31" s="259"/>
      <c r="F31" s="259"/>
      <c r="G31" s="260"/>
      <c r="H31" s="259"/>
    </row>
    <row r="33" spans="3:8">
      <c r="C33" t="s">
        <v>171</v>
      </c>
      <c r="G33" s="263">
        <v>16</v>
      </c>
      <c r="H33" t="s">
        <v>169</v>
      </c>
    </row>
    <row r="35" spans="3:8" s="90" customFormat="1" ht="20" customHeight="1" thickBot="1">
      <c r="C35" s="147" t="s">
        <v>122</v>
      </c>
      <c r="D35" s="268"/>
      <c r="G35" s="269">
        <v>20</v>
      </c>
      <c r="H35" s="90" t="s">
        <v>170</v>
      </c>
    </row>
    <row r="36" spans="3:8" ht="17" thickTop="1"/>
    <row r="37" spans="3:8">
      <c r="C37" t="s">
        <v>248</v>
      </c>
      <c r="G37" s="263">
        <v>24</v>
      </c>
    </row>
    <row r="38" spans="3:8">
      <c r="C38" t="s">
        <v>175</v>
      </c>
      <c r="G38" s="263">
        <v>20</v>
      </c>
    </row>
    <row r="39" spans="3:8">
      <c r="C39" t="s">
        <v>174</v>
      </c>
      <c r="G39" s="263">
        <v>16</v>
      </c>
    </row>
    <row r="40" spans="3:8">
      <c r="C40" t="s">
        <v>173</v>
      </c>
      <c r="G40" s="263">
        <v>12</v>
      </c>
    </row>
    <row r="41" spans="3:8">
      <c r="C41" t="s">
        <v>280</v>
      </c>
      <c r="G41" s="263">
        <v>4</v>
      </c>
      <c r="H41" t="s">
        <v>281</v>
      </c>
    </row>
    <row r="52" spans="3:7" s="270" customFormat="1" ht="4" customHeight="1">
      <c r="G52" s="271"/>
    </row>
    <row r="54" spans="3:7">
      <c r="C54" t="s">
        <v>286</v>
      </c>
      <c r="G54" s="263">
        <v>4</v>
      </c>
    </row>
  </sheetData>
  <mergeCells count="1">
    <mergeCell ref="C5:H6"/>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E22E4C-7A5A-C44C-8526-5068A57C0A8F}">
  <sheetPr codeName="Sheet8">
    <tabColor theme="4" tint="0.39997558519241921"/>
  </sheetPr>
  <dimension ref="A1:AA511"/>
  <sheetViews>
    <sheetView showGridLines="0" zoomScale="110" zoomScaleNormal="110" workbookViewId="0">
      <selection activeCell="B1" sqref="B1"/>
    </sheetView>
  </sheetViews>
  <sheetFormatPr baseColWidth="10" defaultRowHeight="16"/>
  <cols>
    <col min="1" max="1" width="10" customWidth="1"/>
    <col min="2" max="2" width="38.6640625" customWidth="1"/>
    <col min="3" max="5" width="14.1640625" customWidth="1"/>
  </cols>
  <sheetData>
    <row r="1" spans="1:27" s="90" customFormat="1" ht="20" customHeight="1">
      <c r="B1" s="89" t="str">
        <f>"v"&amp;'COPYRIGHT PROTECTION'!C15&amp;"     "&amp;'COPYRIGHT PROTECTION'!C6</f>
        <v xml:space="preserve">v2025.1     © Simon Hulme and Chris Drew, 2011-2025     IF PART OF AN ACADEMIC ASSIGNMENT, PLEASE DO NOT DELETE THIS SINGLE LINE.  DELETING IT MAY INVALIDATE YOUR SUBMISSION. </v>
      </c>
      <c r="O1" s="284"/>
      <c r="AA1" s="284"/>
    </row>
    <row r="2" spans="1:27" s="90" customFormat="1" ht="20" customHeight="1">
      <c r="A2" s="89"/>
      <c r="O2" s="284"/>
      <c r="AA2" s="284"/>
    </row>
    <row r="3" spans="1:27" s="91" customFormat="1" ht="29">
      <c r="B3" s="92" t="s">
        <v>323</v>
      </c>
      <c r="O3" s="285"/>
      <c r="AA3" s="285"/>
    </row>
    <row r="4" spans="1:27" s="90" customFormat="1" ht="20" hidden="1" customHeight="1">
      <c r="A4" s="89"/>
      <c r="O4" s="284"/>
      <c r="AA4" s="284"/>
    </row>
    <row r="5" spans="1:27" s="91" customFormat="1" hidden="1">
      <c r="B5" s="94"/>
    </row>
    <row r="6" spans="1:27" s="91" customFormat="1">
      <c r="E6" s="119"/>
    </row>
    <row r="7" spans="1:27" s="91" customFormat="1" ht="25" thickBot="1">
      <c r="B7" s="281" t="s">
        <v>322</v>
      </c>
      <c r="C7" s="283"/>
      <c r="E7" s="119"/>
    </row>
    <row r="8" spans="1:27" s="91" customFormat="1" ht="16" customHeight="1" thickBot="1">
      <c r="B8" s="201"/>
      <c r="E8" s="119"/>
    </row>
    <row r="9" spans="1:27" s="91" customFormat="1" ht="16" customHeight="1">
      <c r="B9" s="495" t="s">
        <v>106</v>
      </c>
      <c r="C9" s="496">
        <v>2025</v>
      </c>
      <c r="D9" s="493"/>
    </row>
    <row r="10" spans="1:27" s="91" customFormat="1" ht="16" customHeight="1" thickBot="1">
      <c r="B10" s="497" t="s">
        <v>107</v>
      </c>
      <c r="C10" s="501">
        <v>45658</v>
      </c>
      <c r="D10" s="100"/>
    </row>
    <row r="11" spans="1:27" s="91" customFormat="1" ht="16" customHeight="1" thickBot="1">
      <c r="B11" s="99"/>
      <c r="C11" s="100"/>
      <c r="D11" s="100"/>
    </row>
    <row r="12" spans="1:27" s="91" customFormat="1" ht="16" customHeight="1">
      <c r="B12" s="502" t="s">
        <v>105</v>
      </c>
      <c r="C12" s="498">
        <v>0.2</v>
      </c>
      <c r="D12" s="493"/>
    </row>
    <row r="13" spans="1:27" s="91" customFormat="1" ht="16" customHeight="1" thickBot="1">
      <c r="B13" s="499" t="s">
        <v>104</v>
      </c>
      <c r="C13" s="500">
        <v>0.2</v>
      </c>
      <c r="D13" s="100"/>
    </row>
    <row r="14" spans="1:27" s="91" customFormat="1" ht="16" customHeight="1">
      <c r="B14" s="94"/>
      <c r="C14" s="503"/>
      <c r="E14" s="119"/>
    </row>
    <row r="15" spans="1:27" ht="16" customHeight="1"/>
    <row r="16" spans="1:27" ht="16" customHeight="1"/>
    <row r="17" spans="2:7" ht="20" customHeight="1" thickBot="1">
      <c r="B17" s="281" t="s">
        <v>321</v>
      </c>
      <c r="C17" s="504"/>
      <c r="D17" s="504"/>
      <c r="E17" s="504"/>
    </row>
    <row r="18" spans="2:7" ht="16" customHeight="1"/>
    <row r="19" spans="2:7" s="180" customFormat="1" ht="20" customHeight="1" thickBot="1">
      <c r="B19" s="286" t="s">
        <v>320</v>
      </c>
      <c r="C19" s="505" t="s">
        <v>319</v>
      </c>
      <c r="D19" s="505" t="s">
        <v>318</v>
      </c>
      <c r="E19" s="505" t="s">
        <v>317</v>
      </c>
    </row>
    <row r="20" spans="2:7" ht="12" customHeight="1">
      <c r="C20" s="506"/>
      <c r="D20" s="506"/>
    </row>
    <row r="21" spans="2:7" ht="16" customHeight="1">
      <c r="B21" s="151" t="s">
        <v>316</v>
      </c>
      <c r="C21" s="507">
        <f>C22+C23</f>
        <v>108</v>
      </c>
      <c r="D21" s="507">
        <f>D22+D23</f>
        <v>180</v>
      </c>
      <c r="E21" s="507">
        <f>E22+E23</f>
        <v>360</v>
      </c>
      <c r="G21" s="508"/>
    </row>
    <row r="22" spans="2:7" ht="16" customHeight="1">
      <c r="B22" s="509" t="s">
        <v>58</v>
      </c>
      <c r="C22" s="510">
        <f>C23*$C$12</f>
        <v>18</v>
      </c>
      <c r="D22" s="510">
        <f>D23*$C$12</f>
        <v>30</v>
      </c>
      <c r="E22" s="510">
        <f>E23*$C$12</f>
        <v>60</v>
      </c>
      <c r="G22" s="508"/>
    </row>
    <row r="23" spans="2:7" ht="16" customHeight="1">
      <c r="B23" s="511" t="s">
        <v>315</v>
      </c>
      <c r="C23" s="512">
        <v>90</v>
      </c>
      <c r="D23" s="512">
        <v>150</v>
      </c>
      <c r="E23" s="512">
        <v>300</v>
      </c>
      <c r="G23" s="508"/>
    </row>
    <row r="24" spans="2:7" ht="12" customHeight="1">
      <c r="B24" s="151"/>
      <c r="C24" s="507"/>
      <c r="D24" s="507"/>
      <c r="E24" s="507"/>
      <c r="G24" s="508"/>
    </row>
    <row r="25" spans="2:7" ht="16" customHeight="1">
      <c r="B25" s="511" t="s">
        <v>314</v>
      </c>
      <c r="C25" s="512">
        <v>16</v>
      </c>
      <c r="D25" s="512">
        <v>28</v>
      </c>
      <c r="E25" s="512">
        <v>68</v>
      </c>
    </row>
    <row r="26" spans="2:7" ht="16" customHeight="1">
      <c r="B26" s="511" t="s">
        <v>313</v>
      </c>
      <c r="C26" s="512">
        <v>10</v>
      </c>
      <c r="D26" s="512">
        <v>20</v>
      </c>
      <c r="E26" s="512">
        <v>30</v>
      </c>
    </row>
    <row r="27" spans="2:7" ht="16" customHeight="1">
      <c r="B27" s="511" t="s">
        <v>312</v>
      </c>
      <c r="C27" s="512">
        <v>7</v>
      </c>
      <c r="D27" s="512">
        <v>4</v>
      </c>
      <c r="E27" s="512">
        <v>9</v>
      </c>
    </row>
    <row r="28" spans="2:7" ht="16" customHeight="1">
      <c r="B28" s="509" t="s">
        <v>311</v>
      </c>
      <c r="C28" s="513">
        <v>3</v>
      </c>
      <c r="D28" s="513">
        <v>0</v>
      </c>
      <c r="E28" s="513">
        <v>8</v>
      </c>
    </row>
    <row r="29" spans="2:7" ht="16" customHeight="1">
      <c r="B29" s="511" t="s">
        <v>300</v>
      </c>
      <c r="C29" s="514">
        <f>SUM(C25:C28)</f>
        <v>36</v>
      </c>
      <c r="D29" s="514">
        <f>SUM(D25:D28)</f>
        <v>52</v>
      </c>
      <c r="E29" s="514">
        <f>SUM(E25:E28)</f>
        <v>115</v>
      </c>
    </row>
    <row r="30" spans="2:7" ht="12" customHeight="1"/>
    <row r="31" spans="2:7" s="515" customFormat="1" ht="20" customHeight="1" thickBot="1">
      <c r="B31" s="349" t="s">
        <v>213</v>
      </c>
      <c r="C31" s="516">
        <f>C23-C29</f>
        <v>54</v>
      </c>
      <c r="D31" s="516">
        <f>D23-D29</f>
        <v>98</v>
      </c>
      <c r="E31" s="516">
        <f>E23-E29</f>
        <v>185</v>
      </c>
      <c r="F31" s="517"/>
    </row>
    <row r="32" spans="2:7" s="515" customFormat="1" ht="12" customHeight="1" thickTop="1">
      <c r="B32" s="518"/>
      <c r="C32" s="519"/>
      <c r="D32" s="519"/>
      <c r="E32" s="519"/>
      <c r="F32" s="517"/>
    </row>
    <row r="33" spans="2:7" ht="16" customHeight="1">
      <c r="B33" s="511" t="s">
        <v>299</v>
      </c>
      <c r="C33" s="520">
        <f>C31/C23</f>
        <v>0.6</v>
      </c>
      <c r="D33" s="520">
        <f>D31/D23</f>
        <v>0.65333333333333332</v>
      </c>
      <c r="E33" s="520">
        <f>E31/E23</f>
        <v>0.6166666666666667</v>
      </c>
    </row>
    <row r="34" spans="2:7" ht="16" customHeight="1"/>
    <row r="35" spans="2:7" ht="16" customHeight="1"/>
    <row r="36" spans="2:7" ht="16" customHeight="1"/>
    <row r="37" spans="2:7" ht="16" customHeight="1">
      <c r="C37" s="521" t="s">
        <v>310</v>
      </c>
      <c r="D37" s="521" t="s">
        <v>309</v>
      </c>
    </row>
    <row r="38" spans="2:7" s="180" customFormat="1" ht="19" customHeight="1" thickBot="1">
      <c r="B38" s="286" t="s">
        <v>308</v>
      </c>
      <c r="C38" s="522" t="s">
        <v>307</v>
      </c>
      <c r="D38" s="522" t="s">
        <v>307</v>
      </c>
    </row>
    <row r="39" spans="2:7" ht="12" customHeight="1"/>
    <row r="40" spans="2:7" ht="16" customHeight="1">
      <c r="B40" s="151" t="s">
        <v>306</v>
      </c>
      <c r="C40" s="507">
        <f>C41+C42</f>
        <v>42</v>
      </c>
      <c r="D40" s="507">
        <f>D41+D42</f>
        <v>54</v>
      </c>
      <c r="E40" s="507"/>
      <c r="G40" s="508"/>
    </row>
    <row r="41" spans="2:7" ht="16" customHeight="1">
      <c r="B41" s="509" t="s">
        <v>58</v>
      </c>
      <c r="C41" s="510">
        <f>C42*$C$12</f>
        <v>7</v>
      </c>
      <c r="D41" s="510">
        <f>D42*$C$12</f>
        <v>9</v>
      </c>
      <c r="E41" s="506"/>
      <c r="G41" s="508"/>
    </row>
    <row r="42" spans="2:7" ht="16" customHeight="1">
      <c r="B42" s="151" t="s">
        <v>305</v>
      </c>
      <c r="C42" s="523">
        <v>35</v>
      </c>
      <c r="D42" s="523">
        <v>45</v>
      </c>
      <c r="E42" s="507"/>
      <c r="G42" s="508"/>
    </row>
    <row r="43" spans="2:7" ht="12" customHeight="1">
      <c r="B43" s="151"/>
      <c r="C43" s="507"/>
      <c r="D43" s="507"/>
      <c r="E43" s="507"/>
      <c r="G43" s="508"/>
    </row>
    <row r="44" spans="2:7" ht="16" customHeight="1">
      <c r="B44" s="511" t="s">
        <v>304</v>
      </c>
      <c r="C44" s="512">
        <v>2</v>
      </c>
      <c r="D44" s="512">
        <v>2</v>
      </c>
      <c r="E44" s="524"/>
    </row>
    <row r="45" spans="2:7" ht="16" customHeight="1">
      <c r="B45" s="511" t="s">
        <v>303</v>
      </c>
      <c r="C45" s="512">
        <v>9</v>
      </c>
      <c r="D45" s="512">
        <v>9</v>
      </c>
      <c r="E45" s="524"/>
    </row>
    <row r="46" spans="2:7" ht="16" customHeight="1">
      <c r="B46" s="511" t="s">
        <v>302</v>
      </c>
      <c r="C46" s="512">
        <v>0.5</v>
      </c>
      <c r="D46" s="512">
        <v>0.5</v>
      </c>
      <c r="E46" s="524"/>
    </row>
    <row r="47" spans="2:7" ht="16" customHeight="1">
      <c r="B47" s="511" t="s">
        <v>301</v>
      </c>
      <c r="C47" s="512">
        <v>2.5</v>
      </c>
      <c r="D47" s="512">
        <v>2.5</v>
      </c>
      <c r="E47" s="524"/>
    </row>
    <row r="48" spans="2:7" s="1" customFormat="1" ht="16" customHeight="1">
      <c r="B48" s="525" t="s">
        <v>300</v>
      </c>
      <c r="C48" s="526">
        <f>SUM(C44:C47)</f>
        <v>14</v>
      </c>
      <c r="D48" s="526">
        <f>SUM(D44:D47)</f>
        <v>14</v>
      </c>
      <c r="E48" s="527"/>
    </row>
    <row r="49" spans="2:5" ht="12" customHeight="1"/>
    <row r="50" spans="2:5" s="1" customFormat="1" ht="20" customHeight="1" thickBot="1">
      <c r="B50" s="349" t="s">
        <v>213</v>
      </c>
      <c r="C50" s="516">
        <f>C42-C48</f>
        <v>21</v>
      </c>
      <c r="D50" s="516">
        <f>D42-D48</f>
        <v>31</v>
      </c>
      <c r="E50" s="527"/>
    </row>
    <row r="51" spans="2:5" s="1" customFormat="1" ht="12" customHeight="1" thickTop="1">
      <c r="B51" s="518"/>
      <c r="C51" s="519"/>
      <c r="D51" s="519"/>
      <c r="E51" s="527"/>
    </row>
    <row r="52" spans="2:5" ht="16" customHeight="1">
      <c r="B52" s="511" t="s">
        <v>299</v>
      </c>
      <c r="C52" s="520">
        <f>C50/C42</f>
        <v>0.6</v>
      </c>
      <c r="D52" s="520">
        <f>D50/D42</f>
        <v>0.68888888888888888</v>
      </c>
      <c r="E52" s="520"/>
    </row>
    <row r="53" spans="2:5" ht="16" customHeight="1"/>
    <row r="54" spans="2:5" ht="16" customHeight="1"/>
    <row r="55" spans="2:5" ht="16" customHeight="1"/>
    <row r="56" spans="2:5" ht="16" customHeight="1"/>
    <row r="57" spans="2:5" ht="16" customHeight="1"/>
    <row r="58" spans="2:5" ht="16" customHeight="1"/>
    <row r="511" spans="1:1">
      <c r="A511" t="s">
        <v>298</v>
      </c>
    </row>
  </sheetData>
  <sheetProtection formatCells="0" formatColumns="0" formatRows="0" insertColumns="0" insertRows="0" insertHyperlinks="0" deleteColumns="0" deleteRows="0" sort="0" autoFilter="0" pivotTables="0"/>
  <pageMargins left="0.7" right="0.7" top="0.75" bottom="0.75" header="0.3" footer="0.3"/>
  <drawing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479289-4726-0847-A28E-FB36F5265BA2}">
  <sheetPr codeName="Sheet11">
    <tabColor theme="4" tint="0.39997558519241921"/>
  </sheetPr>
  <dimension ref="A1:CM952"/>
  <sheetViews>
    <sheetView showGridLines="0" tabSelected="1" topLeftCell="A9" zoomScaleNormal="100" workbookViewId="0">
      <selection activeCell="C29" sqref="C29"/>
    </sheetView>
  </sheetViews>
  <sheetFormatPr baseColWidth="10" defaultRowHeight="16"/>
  <cols>
    <col min="1" max="1" width="10" customWidth="1"/>
    <col min="2" max="2" width="30.83203125" customWidth="1"/>
    <col min="3" max="3" width="8" customWidth="1"/>
    <col min="4" max="14" width="11.6640625" bestFit="1" customWidth="1"/>
    <col min="15" max="15" width="11.6640625" style="595" bestFit="1" customWidth="1"/>
    <col min="16" max="26" width="11.6640625" bestFit="1" customWidth="1"/>
    <col min="27" max="27" width="11.6640625" style="595" bestFit="1" customWidth="1"/>
    <col min="28" max="39" width="11.6640625" bestFit="1" customWidth="1"/>
  </cols>
  <sheetData>
    <row r="1" spans="1:27" s="90" customFormat="1" ht="20" customHeight="1">
      <c r="B1" s="89" t="str">
        <f>"v"&amp;'COPYRIGHT PROTECTION'!C15&amp;"     "&amp;'COPYRIGHT PROTECTION'!C6</f>
        <v xml:space="preserve">v2025.1     © Simon Hulme and Chris Drew, 2011-2025     IF PART OF AN ACADEMIC ASSIGNMENT, PLEASE DO NOT DELETE THIS SINGLE LINE.  DELETING IT MAY INVALIDATE YOUR SUBMISSION. </v>
      </c>
      <c r="O1" s="577"/>
      <c r="AA1" s="577"/>
    </row>
    <row r="2" spans="1:27" s="90" customFormat="1" ht="20" customHeight="1">
      <c r="A2" s="89"/>
      <c r="O2" s="577"/>
      <c r="AA2" s="577"/>
    </row>
    <row r="3" spans="1:27" s="91" customFormat="1" ht="29">
      <c r="B3" s="92" t="s">
        <v>323</v>
      </c>
      <c r="O3" s="578"/>
      <c r="AA3" s="578"/>
    </row>
    <row r="4" spans="1:27" s="91" customFormat="1">
      <c r="O4" s="578"/>
      <c r="AA4" s="578"/>
    </row>
    <row r="5" spans="1:27" s="91" customFormat="1">
      <c r="O5" s="578"/>
      <c r="AA5" s="578"/>
    </row>
    <row r="22" spans="2:85" s="528" customFormat="1" ht="25" thickBot="1">
      <c r="B22" s="529" t="s">
        <v>320</v>
      </c>
      <c r="C22" s="530" t="s">
        <v>16</v>
      </c>
      <c r="D22" s="377">
        <f>'Pricing Model'!C10</f>
        <v>45658</v>
      </c>
      <c r="E22" s="319">
        <f t="shared" ref="E22:AL22" si="0">DATE(YEAR(D22),MONTH(D22),DAY(EOMONTH(D22,0)))+1</f>
        <v>45689</v>
      </c>
      <c r="F22" s="319">
        <f t="shared" si="0"/>
        <v>45717</v>
      </c>
      <c r="G22" s="319">
        <f t="shared" si="0"/>
        <v>45748</v>
      </c>
      <c r="H22" s="319">
        <f t="shared" si="0"/>
        <v>45778</v>
      </c>
      <c r="I22" s="319">
        <f t="shared" si="0"/>
        <v>45809</v>
      </c>
      <c r="J22" s="319">
        <f t="shared" si="0"/>
        <v>45839</v>
      </c>
      <c r="K22" s="319">
        <f t="shared" si="0"/>
        <v>45870</v>
      </c>
      <c r="L22" s="319">
        <f t="shared" si="0"/>
        <v>45901</v>
      </c>
      <c r="M22" s="319">
        <f t="shared" si="0"/>
        <v>45931</v>
      </c>
      <c r="N22" s="319">
        <f t="shared" si="0"/>
        <v>45962</v>
      </c>
      <c r="O22" s="579">
        <f t="shared" si="0"/>
        <v>45992</v>
      </c>
      <c r="P22" s="319">
        <f t="shared" si="0"/>
        <v>46023</v>
      </c>
      <c r="Q22" s="319">
        <f t="shared" si="0"/>
        <v>46054</v>
      </c>
      <c r="R22" s="319">
        <f t="shared" si="0"/>
        <v>46082</v>
      </c>
      <c r="S22" s="319">
        <f t="shared" si="0"/>
        <v>46113</v>
      </c>
      <c r="T22" s="319">
        <f t="shared" si="0"/>
        <v>46143</v>
      </c>
      <c r="U22" s="319">
        <f t="shared" si="0"/>
        <v>46174</v>
      </c>
      <c r="V22" s="319">
        <f t="shared" si="0"/>
        <v>46204</v>
      </c>
      <c r="W22" s="319">
        <f t="shared" si="0"/>
        <v>46235</v>
      </c>
      <c r="X22" s="319">
        <f t="shared" si="0"/>
        <v>46266</v>
      </c>
      <c r="Y22" s="319">
        <f t="shared" si="0"/>
        <v>46296</v>
      </c>
      <c r="Z22" s="319">
        <f t="shared" si="0"/>
        <v>46327</v>
      </c>
      <c r="AA22" s="579">
        <f t="shared" si="0"/>
        <v>46357</v>
      </c>
      <c r="AB22" s="319">
        <f t="shared" si="0"/>
        <v>46388</v>
      </c>
      <c r="AC22" s="319">
        <f t="shared" si="0"/>
        <v>46419</v>
      </c>
      <c r="AD22" s="319">
        <f t="shared" si="0"/>
        <v>46447</v>
      </c>
      <c r="AE22" s="319">
        <f t="shared" si="0"/>
        <v>46478</v>
      </c>
      <c r="AF22" s="319">
        <f t="shared" si="0"/>
        <v>46508</v>
      </c>
      <c r="AG22" s="319">
        <f t="shared" si="0"/>
        <v>46539</v>
      </c>
      <c r="AH22" s="319">
        <f t="shared" si="0"/>
        <v>46569</v>
      </c>
      <c r="AI22" s="319">
        <f t="shared" si="0"/>
        <v>46600</v>
      </c>
      <c r="AJ22" s="319">
        <f t="shared" si="0"/>
        <v>46631</v>
      </c>
      <c r="AK22" s="319">
        <f t="shared" si="0"/>
        <v>46661</v>
      </c>
      <c r="AL22" s="319">
        <f t="shared" si="0"/>
        <v>46692</v>
      </c>
      <c r="AM22" s="319">
        <f>DATE(YEAR(AL22),MONTH(AL22),DAY(EOMONTH(AL22,0)))+1+2025.1-2025.1</f>
        <v>46722</v>
      </c>
    </row>
    <row r="23" spans="2:85" s="528" customFormat="1">
      <c r="B23" s="531"/>
      <c r="C23" s="531"/>
      <c r="D23" s="531"/>
      <c r="E23" s="532"/>
      <c r="F23" s="532"/>
      <c r="G23" s="532"/>
      <c r="H23" s="532"/>
      <c r="I23" s="532"/>
      <c r="J23" s="532"/>
      <c r="K23" s="532"/>
      <c r="L23" s="532"/>
      <c r="M23" s="532"/>
      <c r="N23" s="532"/>
      <c r="O23" s="580"/>
      <c r="P23" s="533"/>
      <c r="Q23" s="532"/>
      <c r="R23" s="532"/>
      <c r="S23" s="532"/>
      <c r="T23" s="532"/>
      <c r="U23" s="532"/>
      <c r="V23" s="532"/>
      <c r="W23" s="532"/>
      <c r="X23" s="532"/>
      <c r="Y23" s="532"/>
      <c r="Z23" s="532"/>
      <c r="AA23" s="580"/>
      <c r="AB23" s="533"/>
      <c r="AC23" s="532"/>
      <c r="AD23" s="532"/>
      <c r="AE23" s="532"/>
      <c r="AF23" s="532"/>
      <c r="AG23" s="532"/>
      <c r="AH23" s="532"/>
      <c r="AI23" s="532"/>
      <c r="AJ23" s="532"/>
      <c r="AK23" s="532"/>
      <c r="AL23" s="532"/>
      <c r="AM23" s="532"/>
    </row>
    <row r="24" spans="2:85" s="534" customFormat="1" ht="19">
      <c r="B24" s="693" t="str">
        <f>'Pricing Model'!C19</f>
        <v>Product 1</v>
      </c>
      <c r="C24" s="531"/>
      <c r="D24" s="536"/>
      <c r="E24" s="536"/>
      <c r="F24" s="536"/>
      <c r="G24" s="536"/>
      <c r="H24" s="536"/>
      <c r="I24" s="536"/>
      <c r="J24" s="536"/>
      <c r="K24" s="536"/>
      <c r="L24" s="536"/>
      <c r="M24" s="536"/>
      <c r="N24" s="536"/>
      <c r="O24" s="581"/>
      <c r="P24" s="537"/>
      <c r="Q24" s="536"/>
      <c r="R24" s="536"/>
      <c r="S24" s="536"/>
      <c r="T24" s="536"/>
      <c r="U24" s="536"/>
      <c r="V24" s="536"/>
      <c r="W24" s="536"/>
      <c r="X24" s="536"/>
      <c r="Y24" s="536"/>
      <c r="Z24" s="536"/>
      <c r="AA24" s="581"/>
      <c r="AB24" s="537"/>
      <c r="AC24" s="536"/>
      <c r="AD24" s="536"/>
      <c r="AE24" s="536"/>
      <c r="AF24" s="536"/>
      <c r="AG24" s="536"/>
      <c r="AH24" s="536"/>
      <c r="AI24" s="536"/>
      <c r="AJ24" s="536"/>
      <c r="AK24" s="536"/>
      <c r="AL24" s="536"/>
      <c r="AM24" s="536"/>
    </row>
    <row r="25" spans="2:85" s="534" customFormat="1">
      <c r="B25" s="538" t="s">
        <v>345</v>
      </c>
      <c r="C25" s="539">
        <f>'Pricing Model'!C23</f>
        <v>90</v>
      </c>
      <c r="D25" s="536"/>
      <c r="E25" s="536"/>
      <c r="F25" s="536"/>
      <c r="G25" s="536"/>
      <c r="H25" s="536"/>
      <c r="I25" s="536"/>
      <c r="J25" s="536"/>
      <c r="K25" s="536"/>
      <c r="L25" s="536"/>
      <c r="M25" s="536"/>
      <c r="N25" s="536"/>
      <c r="O25" s="581"/>
      <c r="P25" s="537"/>
      <c r="Q25" s="536"/>
      <c r="R25" s="536"/>
      <c r="S25" s="536"/>
      <c r="T25" s="536"/>
      <c r="U25" s="536"/>
      <c r="V25" s="536"/>
      <c r="W25" s="536"/>
      <c r="X25" s="536"/>
      <c r="Y25" s="536"/>
      <c r="Z25" s="536"/>
      <c r="AA25" s="581"/>
      <c r="AB25" s="537"/>
      <c r="AC25" s="536"/>
      <c r="AD25" s="536"/>
      <c r="AE25" s="536"/>
      <c r="AF25" s="536"/>
      <c r="AG25" s="536"/>
      <c r="AH25" s="536"/>
      <c r="AI25" s="536"/>
      <c r="AJ25" s="536"/>
      <c r="AK25" s="536"/>
      <c r="AL25" s="536"/>
      <c r="AM25" s="536"/>
    </row>
    <row r="26" spans="2:85" s="540" customFormat="1">
      <c r="B26" s="540" t="s">
        <v>344</v>
      </c>
      <c r="D26" s="541">
        <v>150</v>
      </c>
      <c r="E26" s="541">
        <v>150</v>
      </c>
      <c r="F26" s="541">
        <v>200</v>
      </c>
      <c r="G26" s="541">
        <v>250</v>
      </c>
      <c r="H26" s="541">
        <v>300</v>
      </c>
      <c r="I26" s="541">
        <v>350</v>
      </c>
      <c r="J26" s="541">
        <v>500</v>
      </c>
      <c r="K26" s="541">
        <v>600</v>
      </c>
      <c r="L26" s="541">
        <v>600</v>
      </c>
      <c r="M26" s="541">
        <v>600</v>
      </c>
      <c r="N26" s="541">
        <v>600</v>
      </c>
      <c r="O26" s="582">
        <v>600</v>
      </c>
      <c r="P26" s="541">
        <v>600</v>
      </c>
      <c r="Q26" s="541">
        <v>600</v>
      </c>
      <c r="R26" s="541">
        <v>600</v>
      </c>
      <c r="S26" s="541">
        <v>600</v>
      </c>
      <c r="T26" s="541">
        <v>650</v>
      </c>
      <c r="U26" s="541">
        <v>650</v>
      </c>
      <c r="V26" s="541">
        <v>650</v>
      </c>
      <c r="W26" s="541">
        <v>650</v>
      </c>
      <c r="X26" s="541">
        <v>650</v>
      </c>
      <c r="Y26" s="541">
        <v>650</v>
      </c>
      <c r="Z26" s="541">
        <v>650</v>
      </c>
      <c r="AA26" s="582">
        <v>650</v>
      </c>
      <c r="AB26" s="541">
        <v>650</v>
      </c>
      <c r="AC26" s="541">
        <v>650</v>
      </c>
      <c r="AD26" s="541">
        <v>650</v>
      </c>
      <c r="AE26" s="541">
        <v>650</v>
      </c>
      <c r="AF26" s="541">
        <v>650</v>
      </c>
      <c r="AG26" s="541">
        <v>650</v>
      </c>
      <c r="AH26" s="541">
        <v>650</v>
      </c>
      <c r="AI26" s="541">
        <v>650</v>
      </c>
      <c r="AJ26" s="541">
        <v>650</v>
      </c>
      <c r="AK26" s="541">
        <v>650</v>
      </c>
      <c r="AL26" s="541">
        <v>650</v>
      </c>
      <c r="AM26" s="541">
        <v>650</v>
      </c>
    </row>
    <row r="27" spans="2:85" s="536" customFormat="1">
      <c r="B27" s="542" t="s">
        <v>334</v>
      </c>
      <c r="C27" s="542"/>
      <c r="D27" s="543">
        <f t="shared" ref="D27:AM27" si="1">D26*$C25</f>
        <v>13500</v>
      </c>
      <c r="E27" s="543">
        <f t="shared" si="1"/>
        <v>13500</v>
      </c>
      <c r="F27" s="543">
        <f t="shared" si="1"/>
        <v>18000</v>
      </c>
      <c r="G27" s="543">
        <f t="shared" si="1"/>
        <v>22500</v>
      </c>
      <c r="H27" s="543">
        <f t="shared" si="1"/>
        <v>27000</v>
      </c>
      <c r="I27" s="543">
        <f t="shared" si="1"/>
        <v>31500</v>
      </c>
      <c r="J27" s="543">
        <f t="shared" si="1"/>
        <v>45000</v>
      </c>
      <c r="K27" s="543">
        <f t="shared" si="1"/>
        <v>54000</v>
      </c>
      <c r="L27" s="543">
        <f t="shared" si="1"/>
        <v>54000</v>
      </c>
      <c r="M27" s="543">
        <f t="shared" si="1"/>
        <v>54000</v>
      </c>
      <c r="N27" s="543">
        <f t="shared" si="1"/>
        <v>54000</v>
      </c>
      <c r="O27" s="583">
        <f t="shared" si="1"/>
        <v>54000</v>
      </c>
      <c r="P27" s="543">
        <f t="shared" si="1"/>
        <v>54000</v>
      </c>
      <c r="Q27" s="543">
        <f t="shared" si="1"/>
        <v>54000</v>
      </c>
      <c r="R27" s="543">
        <f t="shared" si="1"/>
        <v>54000</v>
      </c>
      <c r="S27" s="543">
        <f t="shared" si="1"/>
        <v>54000</v>
      </c>
      <c r="T27" s="543">
        <f t="shared" si="1"/>
        <v>58500</v>
      </c>
      <c r="U27" s="543">
        <f t="shared" si="1"/>
        <v>58500</v>
      </c>
      <c r="V27" s="543">
        <f t="shared" si="1"/>
        <v>58500</v>
      </c>
      <c r="W27" s="543">
        <f t="shared" si="1"/>
        <v>58500</v>
      </c>
      <c r="X27" s="543">
        <f t="shared" si="1"/>
        <v>58500</v>
      </c>
      <c r="Y27" s="543">
        <f t="shared" si="1"/>
        <v>58500</v>
      </c>
      <c r="Z27" s="543">
        <f t="shared" si="1"/>
        <v>58500</v>
      </c>
      <c r="AA27" s="583">
        <f t="shared" si="1"/>
        <v>58500</v>
      </c>
      <c r="AB27" s="543">
        <f t="shared" si="1"/>
        <v>58500</v>
      </c>
      <c r="AC27" s="543">
        <f t="shared" si="1"/>
        <v>58500</v>
      </c>
      <c r="AD27" s="543">
        <f t="shared" si="1"/>
        <v>58500</v>
      </c>
      <c r="AE27" s="543">
        <f t="shared" si="1"/>
        <v>58500</v>
      </c>
      <c r="AF27" s="543">
        <f t="shared" si="1"/>
        <v>58500</v>
      </c>
      <c r="AG27" s="543">
        <f t="shared" si="1"/>
        <v>58500</v>
      </c>
      <c r="AH27" s="543">
        <f t="shared" si="1"/>
        <v>58500</v>
      </c>
      <c r="AI27" s="543">
        <f t="shared" si="1"/>
        <v>58500</v>
      </c>
      <c r="AJ27" s="543">
        <f t="shared" si="1"/>
        <v>58500</v>
      </c>
      <c r="AK27" s="543">
        <f t="shared" si="1"/>
        <v>58500</v>
      </c>
      <c r="AL27" s="543">
        <f t="shared" si="1"/>
        <v>58500</v>
      </c>
      <c r="AM27" s="543">
        <f t="shared" si="1"/>
        <v>58500</v>
      </c>
      <c r="AN27" s="544"/>
      <c r="AO27" s="544"/>
      <c r="AP27" s="544"/>
      <c r="AQ27" s="544"/>
      <c r="AR27" s="544"/>
      <c r="AS27" s="544"/>
      <c r="AT27" s="544"/>
      <c r="AU27" s="544"/>
      <c r="AV27" s="544"/>
      <c r="AW27" s="544"/>
      <c r="AX27" s="544"/>
      <c r="AY27" s="544"/>
      <c r="AZ27" s="544"/>
      <c r="BA27" s="544"/>
      <c r="BB27" s="544"/>
      <c r="BC27" s="544"/>
      <c r="BD27" s="544"/>
      <c r="BE27" s="544"/>
      <c r="BF27" s="544"/>
      <c r="BG27" s="544"/>
      <c r="BH27" s="544"/>
      <c r="BI27" s="544"/>
      <c r="BJ27" s="544"/>
      <c r="BK27" s="544"/>
      <c r="BL27" s="544"/>
      <c r="BM27" s="544"/>
      <c r="BN27" s="544"/>
      <c r="BO27" s="544"/>
      <c r="BP27" s="544"/>
      <c r="BQ27" s="544"/>
      <c r="BR27" s="544"/>
      <c r="BS27" s="544"/>
      <c r="BT27" s="544"/>
      <c r="BU27" s="544"/>
      <c r="BV27" s="544"/>
      <c r="BW27" s="544"/>
      <c r="BX27" s="544"/>
      <c r="BY27" s="544"/>
      <c r="BZ27" s="544"/>
      <c r="CA27" s="544"/>
      <c r="CB27" s="544"/>
      <c r="CC27" s="544"/>
      <c r="CD27" s="544"/>
      <c r="CE27" s="544"/>
      <c r="CF27" s="544"/>
      <c r="CG27" s="544"/>
    </row>
    <row r="28" spans="2:85" s="534" customFormat="1" ht="12" customHeight="1">
      <c r="B28" s="538"/>
      <c r="C28" s="538"/>
      <c r="D28" s="545"/>
      <c r="E28" s="545"/>
      <c r="F28" s="545"/>
      <c r="G28" s="545"/>
      <c r="H28" s="545"/>
      <c r="I28" s="545"/>
      <c r="J28" s="545"/>
      <c r="K28" s="545"/>
      <c r="L28" s="545"/>
      <c r="M28" s="545"/>
      <c r="N28" s="545"/>
      <c r="O28" s="584"/>
      <c r="P28" s="545"/>
      <c r="Q28" s="545"/>
      <c r="R28" s="545"/>
      <c r="S28" s="545"/>
      <c r="T28" s="545"/>
      <c r="U28" s="545"/>
      <c r="V28" s="545"/>
      <c r="W28" s="545"/>
      <c r="X28" s="545"/>
      <c r="Y28" s="545"/>
      <c r="Z28" s="545"/>
      <c r="AA28" s="584"/>
      <c r="AB28" s="545"/>
      <c r="AC28" s="545"/>
      <c r="AD28" s="545"/>
      <c r="AE28" s="545"/>
      <c r="AF28" s="545"/>
      <c r="AG28" s="545"/>
      <c r="AH28" s="545"/>
      <c r="AI28" s="545"/>
      <c r="AJ28" s="545"/>
      <c r="AK28" s="545"/>
      <c r="AL28" s="545"/>
      <c r="AM28" s="545"/>
      <c r="AN28" s="546"/>
      <c r="AO28" s="546"/>
      <c r="AP28" s="546"/>
      <c r="AQ28" s="546"/>
      <c r="AR28" s="546"/>
      <c r="AS28" s="546"/>
      <c r="AT28" s="546"/>
      <c r="AU28" s="546"/>
      <c r="AV28" s="546"/>
      <c r="AW28" s="546"/>
      <c r="AX28" s="546"/>
      <c r="AY28" s="546"/>
      <c r="AZ28" s="546"/>
      <c r="BA28" s="546"/>
      <c r="BB28" s="546"/>
      <c r="BC28" s="546"/>
      <c r="BD28" s="546"/>
      <c r="BE28" s="546"/>
      <c r="BF28" s="546"/>
      <c r="BG28" s="546"/>
      <c r="BH28" s="546"/>
      <c r="BI28" s="546"/>
      <c r="BJ28" s="546"/>
      <c r="BK28" s="546"/>
      <c r="BL28" s="546"/>
      <c r="BM28" s="546"/>
      <c r="BN28" s="546"/>
      <c r="BO28" s="546"/>
      <c r="BP28" s="546"/>
      <c r="BQ28" s="546"/>
      <c r="BR28" s="546"/>
      <c r="BS28" s="546"/>
      <c r="BT28" s="546"/>
      <c r="BU28" s="546"/>
      <c r="BV28" s="546"/>
      <c r="BW28" s="546"/>
      <c r="BX28" s="546"/>
      <c r="BY28" s="546"/>
      <c r="BZ28" s="546"/>
      <c r="CA28" s="546"/>
      <c r="CB28" s="546"/>
      <c r="CC28" s="546"/>
      <c r="CD28" s="546"/>
      <c r="CE28" s="546"/>
      <c r="CF28" s="546"/>
      <c r="CG28" s="546"/>
    </row>
    <row r="29" spans="2:85" s="534" customFormat="1" ht="16" customHeight="1">
      <c r="B29" s="538" t="s">
        <v>333</v>
      </c>
      <c r="C29" s="547">
        <f>'Pricing Model'!C33</f>
        <v>0.6</v>
      </c>
      <c r="D29" s="545"/>
      <c r="E29" s="545"/>
      <c r="F29" s="545"/>
      <c r="G29" s="545"/>
      <c r="H29" s="545"/>
      <c r="I29" s="545"/>
      <c r="J29" s="545"/>
      <c r="K29" s="545"/>
      <c r="L29" s="545"/>
      <c r="M29" s="545"/>
      <c r="N29" s="545"/>
      <c r="O29" s="584"/>
      <c r="P29" s="545"/>
      <c r="Q29" s="545"/>
      <c r="R29" s="545"/>
      <c r="S29" s="545"/>
      <c r="T29" s="545"/>
      <c r="U29" s="545"/>
      <c r="V29" s="545"/>
      <c r="W29" s="545"/>
      <c r="X29" s="545"/>
      <c r="Y29" s="545"/>
      <c r="Z29" s="545"/>
      <c r="AA29" s="584"/>
      <c r="AB29" s="545"/>
      <c r="AC29" s="545"/>
      <c r="AD29" s="545"/>
      <c r="AE29" s="545"/>
      <c r="AF29" s="545"/>
      <c r="AG29" s="545"/>
      <c r="AH29" s="545"/>
      <c r="AI29" s="545"/>
      <c r="AJ29" s="545"/>
      <c r="AK29" s="545"/>
      <c r="AL29" s="545"/>
      <c r="AM29" s="545"/>
      <c r="AN29" s="546"/>
      <c r="AO29" s="546"/>
      <c r="AP29" s="546"/>
      <c r="AQ29" s="546"/>
      <c r="AR29" s="546"/>
      <c r="AS29" s="546"/>
      <c r="AT29" s="546"/>
      <c r="AU29" s="546"/>
      <c r="AV29" s="546"/>
      <c r="AW29" s="546"/>
      <c r="AX29" s="546"/>
      <c r="AY29" s="546"/>
      <c r="AZ29" s="546"/>
      <c r="BA29" s="546"/>
      <c r="BB29" s="546"/>
      <c r="BC29" s="546"/>
      <c r="BD29" s="546"/>
      <c r="BE29" s="546"/>
      <c r="BF29" s="546"/>
      <c r="BG29" s="546"/>
      <c r="BH29" s="546"/>
      <c r="BI29" s="546"/>
      <c r="BJ29" s="546"/>
      <c r="BK29" s="546"/>
      <c r="BL29" s="546"/>
      <c r="BM29" s="546"/>
      <c r="BN29" s="546"/>
      <c r="BO29" s="546"/>
      <c r="BP29" s="546"/>
      <c r="BQ29" s="546"/>
      <c r="BR29" s="546"/>
      <c r="BS29" s="546"/>
      <c r="BT29" s="546"/>
      <c r="BU29" s="546"/>
      <c r="BV29" s="546"/>
      <c r="BW29" s="546"/>
      <c r="BX29" s="546"/>
      <c r="BY29" s="546"/>
      <c r="BZ29" s="546"/>
      <c r="CA29" s="546"/>
      <c r="CB29" s="546"/>
      <c r="CC29" s="546"/>
      <c r="CD29" s="546"/>
      <c r="CE29" s="546"/>
      <c r="CF29" s="546"/>
      <c r="CG29" s="546"/>
    </row>
    <row r="30" spans="2:85" s="536" customFormat="1">
      <c r="B30" s="542" t="s">
        <v>332</v>
      </c>
      <c r="C30" s="542"/>
      <c r="D30" s="548">
        <f t="shared" ref="D30:AM30" si="2">$C29*D27</f>
        <v>8100</v>
      </c>
      <c r="E30" s="548">
        <f t="shared" si="2"/>
        <v>8100</v>
      </c>
      <c r="F30" s="548">
        <f t="shared" si="2"/>
        <v>10800</v>
      </c>
      <c r="G30" s="548">
        <f t="shared" si="2"/>
        <v>13500</v>
      </c>
      <c r="H30" s="548">
        <f t="shared" si="2"/>
        <v>16200</v>
      </c>
      <c r="I30" s="548">
        <f t="shared" si="2"/>
        <v>18900</v>
      </c>
      <c r="J30" s="548">
        <f t="shared" si="2"/>
        <v>27000</v>
      </c>
      <c r="K30" s="548">
        <f t="shared" si="2"/>
        <v>32400</v>
      </c>
      <c r="L30" s="548">
        <f t="shared" si="2"/>
        <v>32400</v>
      </c>
      <c r="M30" s="548">
        <f t="shared" si="2"/>
        <v>32400</v>
      </c>
      <c r="N30" s="548">
        <f t="shared" si="2"/>
        <v>32400</v>
      </c>
      <c r="O30" s="585">
        <f t="shared" si="2"/>
        <v>32400</v>
      </c>
      <c r="P30" s="548">
        <f t="shared" si="2"/>
        <v>32400</v>
      </c>
      <c r="Q30" s="548">
        <f t="shared" si="2"/>
        <v>32400</v>
      </c>
      <c r="R30" s="548">
        <f t="shared" si="2"/>
        <v>32400</v>
      </c>
      <c r="S30" s="548">
        <f t="shared" si="2"/>
        <v>32400</v>
      </c>
      <c r="T30" s="548">
        <f t="shared" si="2"/>
        <v>35100</v>
      </c>
      <c r="U30" s="548">
        <f t="shared" si="2"/>
        <v>35100</v>
      </c>
      <c r="V30" s="548">
        <f t="shared" si="2"/>
        <v>35100</v>
      </c>
      <c r="W30" s="548">
        <f t="shared" si="2"/>
        <v>35100</v>
      </c>
      <c r="X30" s="548">
        <f t="shared" si="2"/>
        <v>35100</v>
      </c>
      <c r="Y30" s="548">
        <f t="shared" si="2"/>
        <v>35100</v>
      </c>
      <c r="Z30" s="548">
        <f t="shared" si="2"/>
        <v>35100</v>
      </c>
      <c r="AA30" s="585">
        <f t="shared" si="2"/>
        <v>35100</v>
      </c>
      <c r="AB30" s="548">
        <f t="shared" si="2"/>
        <v>35100</v>
      </c>
      <c r="AC30" s="548">
        <f t="shared" si="2"/>
        <v>35100</v>
      </c>
      <c r="AD30" s="548">
        <f t="shared" si="2"/>
        <v>35100</v>
      </c>
      <c r="AE30" s="548">
        <f t="shared" si="2"/>
        <v>35100</v>
      </c>
      <c r="AF30" s="548">
        <f t="shared" si="2"/>
        <v>35100</v>
      </c>
      <c r="AG30" s="548">
        <f t="shared" si="2"/>
        <v>35100</v>
      </c>
      <c r="AH30" s="548">
        <f t="shared" si="2"/>
        <v>35100</v>
      </c>
      <c r="AI30" s="548">
        <f t="shared" si="2"/>
        <v>35100</v>
      </c>
      <c r="AJ30" s="548">
        <f t="shared" si="2"/>
        <v>35100</v>
      </c>
      <c r="AK30" s="548">
        <f t="shared" si="2"/>
        <v>35100</v>
      </c>
      <c r="AL30" s="548">
        <f t="shared" si="2"/>
        <v>35100</v>
      </c>
      <c r="AM30" s="548">
        <f t="shared" si="2"/>
        <v>35100</v>
      </c>
      <c r="AN30" s="544"/>
      <c r="AO30" s="544"/>
      <c r="AP30" s="544"/>
      <c r="AQ30" s="544"/>
      <c r="AR30" s="544"/>
      <c r="AS30" s="544"/>
      <c r="AT30" s="544"/>
      <c r="AU30" s="544"/>
      <c r="AV30" s="544"/>
      <c r="AW30" s="544"/>
      <c r="AX30" s="544"/>
      <c r="AY30" s="544"/>
      <c r="AZ30" s="544"/>
      <c r="BA30" s="544"/>
      <c r="BB30" s="544"/>
      <c r="BC30" s="544"/>
      <c r="BD30" s="544"/>
      <c r="BE30" s="544"/>
      <c r="BF30" s="544"/>
      <c r="BG30" s="544"/>
      <c r="BH30" s="544"/>
      <c r="BI30" s="544"/>
      <c r="BJ30" s="544"/>
      <c r="BK30" s="544"/>
      <c r="BL30" s="544"/>
      <c r="BM30" s="544"/>
      <c r="BN30" s="544"/>
      <c r="BO30" s="544"/>
      <c r="BP30" s="544"/>
      <c r="BQ30" s="544"/>
      <c r="BR30" s="544"/>
      <c r="BS30" s="544"/>
      <c r="BT30" s="544"/>
      <c r="BU30" s="544"/>
      <c r="BV30" s="544"/>
      <c r="BW30" s="544"/>
      <c r="BX30" s="544"/>
      <c r="BY30" s="544"/>
      <c r="BZ30" s="544"/>
      <c r="CA30" s="544"/>
      <c r="CB30" s="544"/>
      <c r="CC30" s="544"/>
      <c r="CD30" s="544"/>
      <c r="CE30" s="544"/>
      <c r="CF30" s="544"/>
      <c r="CG30" s="544"/>
    </row>
    <row r="31" spans="2:85" s="534" customFormat="1">
      <c r="B31" s="538"/>
      <c r="C31" s="538"/>
      <c r="D31" s="549"/>
      <c r="E31" s="549"/>
      <c r="F31" s="549"/>
      <c r="G31" s="549"/>
      <c r="H31" s="549"/>
      <c r="I31" s="549"/>
      <c r="J31" s="549"/>
      <c r="K31" s="549"/>
      <c r="L31" s="549"/>
      <c r="M31" s="549"/>
      <c r="N31" s="549"/>
      <c r="O31" s="586"/>
      <c r="P31" s="549"/>
      <c r="Q31" s="549"/>
      <c r="R31" s="549"/>
      <c r="S31" s="549"/>
      <c r="T31" s="549"/>
      <c r="U31" s="549"/>
      <c r="V31" s="549"/>
      <c r="W31" s="549"/>
      <c r="X31" s="549"/>
      <c r="Y31" s="549"/>
      <c r="Z31" s="549"/>
      <c r="AA31" s="586"/>
      <c r="AB31" s="549"/>
      <c r="AC31" s="549"/>
      <c r="AD31" s="549"/>
      <c r="AE31" s="549"/>
      <c r="AF31" s="549"/>
      <c r="AG31" s="549"/>
      <c r="AH31" s="549"/>
      <c r="AI31" s="549"/>
      <c r="AJ31" s="549"/>
      <c r="AK31" s="549"/>
      <c r="AL31" s="549"/>
      <c r="AM31" s="549"/>
      <c r="AN31" s="546"/>
      <c r="AO31" s="546"/>
      <c r="AP31" s="546"/>
      <c r="AQ31" s="546"/>
      <c r="AR31" s="546"/>
      <c r="AS31" s="546"/>
      <c r="AT31" s="546"/>
      <c r="AU31" s="546"/>
      <c r="AV31" s="546"/>
      <c r="AW31" s="546"/>
      <c r="AX31" s="546"/>
      <c r="AY31" s="546"/>
      <c r="AZ31" s="546"/>
      <c r="BA31" s="546"/>
      <c r="BB31" s="546"/>
      <c r="BC31" s="546"/>
      <c r="BD31" s="546"/>
      <c r="BE31" s="546"/>
      <c r="BF31" s="546"/>
      <c r="BG31" s="546"/>
      <c r="BH31" s="546"/>
      <c r="BI31" s="546"/>
      <c r="BJ31" s="546"/>
      <c r="BK31" s="546"/>
      <c r="BL31" s="546"/>
      <c r="BM31" s="546"/>
      <c r="BN31" s="546"/>
      <c r="BO31" s="546"/>
      <c r="BP31" s="546"/>
      <c r="BQ31" s="546"/>
      <c r="BR31" s="546"/>
      <c r="BS31" s="546"/>
      <c r="BT31" s="546"/>
      <c r="BU31" s="546"/>
      <c r="BV31" s="546"/>
      <c r="BW31" s="546"/>
      <c r="BX31" s="546"/>
      <c r="BY31" s="546"/>
      <c r="BZ31" s="546"/>
      <c r="CA31" s="546"/>
      <c r="CB31" s="546"/>
      <c r="CC31" s="546"/>
      <c r="CD31" s="546"/>
      <c r="CE31" s="546"/>
      <c r="CF31" s="546"/>
      <c r="CG31" s="546"/>
    </row>
    <row r="32" spans="2:85" s="534" customFormat="1">
      <c r="B32" s="538"/>
      <c r="C32" s="538"/>
      <c r="D32" s="549"/>
      <c r="E32" s="549"/>
      <c r="F32" s="549"/>
      <c r="G32" s="549"/>
      <c r="H32" s="549"/>
      <c r="I32" s="549"/>
      <c r="J32" s="549"/>
      <c r="K32" s="549"/>
      <c r="L32" s="549"/>
      <c r="M32" s="549"/>
      <c r="N32" s="549"/>
      <c r="O32" s="586"/>
      <c r="P32" s="549"/>
      <c r="Q32" s="549"/>
      <c r="R32" s="549"/>
      <c r="S32" s="549"/>
      <c r="T32" s="549"/>
      <c r="U32" s="549"/>
      <c r="V32" s="549"/>
      <c r="W32" s="549"/>
      <c r="X32" s="549"/>
      <c r="Y32" s="549"/>
      <c r="Z32" s="549"/>
      <c r="AA32" s="586"/>
      <c r="AB32" s="549"/>
      <c r="AC32" s="549"/>
      <c r="AD32" s="549"/>
      <c r="AE32" s="549"/>
      <c r="AF32" s="549"/>
      <c r="AG32" s="549"/>
      <c r="AH32" s="549"/>
      <c r="AI32" s="549"/>
      <c r="AJ32" s="549"/>
      <c r="AK32" s="549"/>
      <c r="AL32" s="549"/>
      <c r="AM32" s="549"/>
      <c r="AN32" s="546"/>
      <c r="AO32" s="546"/>
      <c r="AP32" s="546"/>
      <c r="AQ32" s="546"/>
      <c r="AR32" s="546"/>
      <c r="AS32" s="546"/>
      <c r="AT32" s="546"/>
      <c r="AU32" s="546"/>
      <c r="AV32" s="546"/>
      <c r="AW32" s="546"/>
      <c r="AX32" s="546"/>
      <c r="AY32" s="546"/>
      <c r="AZ32" s="546"/>
      <c r="BA32" s="546"/>
      <c r="BB32" s="546"/>
      <c r="BC32" s="546"/>
      <c r="BD32" s="546"/>
      <c r="BE32" s="546"/>
      <c r="BF32" s="546"/>
      <c r="BG32" s="546"/>
      <c r="BH32" s="546"/>
      <c r="BI32" s="546"/>
      <c r="BJ32" s="546"/>
      <c r="BK32" s="546"/>
      <c r="BL32" s="546"/>
      <c r="BM32" s="546"/>
      <c r="BN32" s="546"/>
      <c r="BO32" s="546"/>
      <c r="BP32" s="546"/>
      <c r="BQ32" s="546"/>
      <c r="BR32" s="546"/>
      <c r="BS32" s="546"/>
      <c r="BT32" s="546"/>
      <c r="BU32" s="546"/>
      <c r="BV32" s="546"/>
      <c r="BW32" s="546"/>
      <c r="BX32" s="546"/>
      <c r="BY32" s="546"/>
      <c r="BZ32" s="546"/>
      <c r="CA32" s="546"/>
      <c r="CB32" s="546"/>
      <c r="CC32" s="546"/>
      <c r="CD32" s="546"/>
      <c r="CE32" s="546"/>
      <c r="CF32" s="546"/>
      <c r="CG32" s="546"/>
    </row>
    <row r="33" spans="2:85" s="534" customFormat="1" ht="19">
      <c r="B33" s="693" t="str">
        <f>'Pricing Model'!D19</f>
        <v>Product 2</v>
      </c>
      <c r="C33" s="531"/>
      <c r="D33" s="536"/>
      <c r="E33" s="536"/>
      <c r="F33" s="536"/>
      <c r="G33" s="536"/>
      <c r="H33" s="536"/>
      <c r="I33" s="536"/>
      <c r="J33" s="536"/>
      <c r="K33" s="536"/>
      <c r="L33" s="536"/>
      <c r="M33" s="536"/>
      <c r="N33" s="536"/>
      <c r="O33" s="581"/>
      <c r="P33" s="537"/>
      <c r="Q33" s="536"/>
      <c r="R33" s="536"/>
      <c r="S33" s="536"/>
      <c r="T33" s="536"/>
      <c r="U33" s="536"/>
      <c r="V33" s="536"/>
      <c r="W33" s="536"/>
      <c r="X33" s="536"/>
      <c r="Y33" s="536"/>
      <c r="Z33" s="536"/>
      <c r="AA33" s="581"/>
      <c r="AB33" s="537"/>
      <c r="AC33" s="536"/>
      <c r="AD33" s="536"/>
      <c r="AE33" s="536"/>
      <c r="AF33" s="536"/>
      <c r="AG33" s="536"/>
      <c r="AH33" s="536"/>
      <c r="AI33" s="536"/>
      <c r="AJ33" s="536"/>
      <c r="AK33" s="536"/>
      <c r="AL33" s="536"/>
      <c r="AM33" s="536"/>
    </row>
    <row r="34" spans="2:85" s="534" customFormat="1">
      <c r="B34" s="538" t="s">
        <v>345</v>
      </c>
      <c r="C34" s="539">
        <f>'Pricing Model'!D23</f>
        <v>150</v>
      </c>
      <c r="D34" s="536"/>
      <c r="E34" s="536"/>
      <c r="F34" s="536"/>
      <c r="G34" s="536"/>
      <c r="H34" s="536"/>
      <c r="I34" s="536"/>
      <c r="J34" s="536"/>
      <c r="K34" s="536"/>
      <c r="L34" s="536"/>
      <c r="M34" s="536"/>
      <c r="N34" s="536"/>
      <c r="O34" s="581"/>
      <c r="P34" s="537"/>
      <c r="Q34" s="536"/>
      <c r="R34" s="536"/>
      <c r="S34" s="536"/>
      <c r="T34" s="536"/>
      <c r="U34" s="536"/>
      <c r="V34" s="536"/>
      <c r="W34" s="536"/>
      <c r="X34" s="536"/>
      <c r="Y34" s="536"/>
      <c r="Z34" s="536"/>
      <c r="AA34" s="581"/>
      <c r="AB34" s="537"/>
      <c r="AC34" s="536"/>
      <c r="AD34" s="536"/>
      <c r="AE34" s="536"/>
      <c r="AF34" s="536"/>
      <c r="AG34" s="536"/>
      <c r="AH34" s="536"/>
      <c r="AI34" s="536"/>
      <c r="AJ34" s="536"/>
      <c r="AK34" s="536"/>
      <c r="AL34" s="536"/>
      <c r="AM34" s="536"/>
    </row>
    <row r="35" spans="2:85" s="540" customFormat="1">
      <c r="B35" s="540" t="s">
        <v>344</v>
      </c>
      <c r="D35" s="541">
        <v>50</v>
      </c>
      <c r="E35" s="541">
        <v>50</v>
      </c>
      <c r="F35" s="541">
        <v>50</v>
      </c>
      <c r="G35" s="541">
        <v>80</v>
      </c>
      <c r="H35" s="541">
        <v>80</v>
      </c>
      <c r="I35" s="541">
        <v>80</v>
      </c>
      <c r="J35" s="541">
        <v>80</v>
      </c>
      <c r="K35" s="541">
        <v>80</v>
      </c>
      <c r="L35" s="541">
        <v>80</v>
      </c>
      <c r="M35" s="541">
        <v>80</v>
      </c>
      <c r="N35" s="541">
        <v>80</v>
      </c>
      <c r="O35" s="582">
        <v>80</v>
      </c>
      <c r="P35" s="541">
        <v>100</v>
      </c>
      <c r="Q35" s="541">
        <v>100</v>
      </c>
      <c r="R35" s="541">
        <v>100</v>
      </c>
      <c r="S35" s="541">
        <v>100</v>
      </c>
      <c r="T35" s="541">
        <v>100</v>
      </c>
      <c r="U35" s="541">
        <v>150</v>
      </c>
      <c r="V35" s="541">
        <v>150</v>
      </c>
      <c r="W35" s="541">
        <v>150</v>
      </c>
      <c r="X35" s="541">
        <v>150</v>
      </c>
      <c r="Y35" s="541">
        <v>150</v>
      </c>
      <c r="Z35" s="541">
        <v>150</v>
      </c>
      <c r="AA35" s="582">
        <v>150</v>
      </c>
      <c r="AB35" s="541">
        <v>200</v>
      </c>
      <c r="AC35" s="541">
        <v>200</v>
      </c>
      <c r="AD35" s="541">
        <v>200</v>
      </c>
      <c r="AE35" s="541">
        <v>200</v>
      </c>
      <c r="AF35" s="541">
        <v>200</v>
      </c>
      <c r="AG35" s="541">
        <v>200</v>
      </c>
      <c r="AH35" s="541">
        <v>200</v>
      </c>
      <c r="AI35" s="541">
        <v>200</v>
      </c>
      <c r="AJ35" s="541">
        <v>200</v>
      </c>
      <c r="AK35" s="541">
        <v>200</v>
      </c>
      <c r="AL35" s="541">
        <v>200</v>
      </c>
      <c r="AM35" s="541">
        <v>200</v>
      </c>
    </row>
    <row r="36" spans="2:85" s="536" customFormat="1">
      <c r="B36" s="542" t="s">
        <v>334</v>
      </c>
      <c r="C36" s="542"/>
      <c r="D36" s="543">
        <f t="shared" ref="D36:AM36" si="3">D35*$C34</f>
        <v>7500</v>
      </c>
      <c r="E36" s="543">
        <f t="shared" si="3"/>
        <v>7500</v>
      </c>
      <c r="F36" s="543">
        <f t="shared" si="3"/>
        <v>7500</v>
      </c>
      <c r="G36" s="543">
        <f t="shared" si="3"/>
        <v>12000</v>
      </c>
      <c r="H36" s="543">
        <f t="shared" si="3"/>
        <v>12000</v>
      </c>
      <c r="I36" s="543">
        <f t="shared" si="3"/>
        <v>12000</v>
      </c>
      <c r="J36" s="543">
        <f t="shared" si="3"/>
        <v>12000</v>
      </c>
      <c r="K36" s="543">
        <f t="shared" si="3"/>
        <v>12000</v>
      </c>
      <c r="L36" s="543">
        <f t="shared" si="3"/>
        <v>12000</v>
      </c>
      <c r="M36" s="543">
        <f t="shared" si="3"/>
        <v>12000</v>
      </c>
      <c r="N36" s="543">
        <f t="shared" si="3"/>
        <v>12000</v>
      </c>
      <c r="O36" s="583">
        <f t="shared" si="3"/>
        <v>12000</v>
      </c>
      <c r="P36" s="543">
        <f t="shared" si="3"/>
        <v>15000</v>
      </c>
      <c r="Q36" s="543">
        <f t="shared" si="3"/>
        <v>15000</v>
      </c>
      <c r="R36" s="543">
        <f t="shared" si="3"/>
        <v>15000</v>
      </c>
      <c r="S36" s="543">
        <f t="shared" si="3"/>
        <v>15000</v>
      </c>
      <c r="T36" s="543">
        <f t="shared" si="3"/>
        <v>15000</v>
      </c>
      <c r="U36" s="543">
        <f t="shared" si="3"/>
        <v>22500</v>
      </c>
      <c r="V36" s="543">
        <f t="shared" si="3"/>
        <v>22500</v>
      </c>
      <c r="W36" s="543">
        <f t="shared" si="3"/>
        <v>22500</v>
      </c>
      <c r="X36" s="543">
        <f t="shared" si="3"/>
        <v>22500</v>
      </c>
      <c r="Y36" s="543">
        <f t="shared" si="3"/>
        <v>22500</v>
      </c>
      <c r="Z36" s="543">
        <f t="shared" si="3"/>
        <v>22500</v>
      </c>
      <c r="AA36" s="583">
        <f t="shared" si="3"/>
        <v>22500</v>
      </c>
      <c r="AB36" s="543">
        <f t="shared" si="3"/>
        <v>30000</v>
      </c>
      <c r="AC36" s="543">
        <f t="shared" si="3"/>
        <v>30000</v>
      </c>
      <c r="AD36" s="543">
        <f t="shared" si="3"/>
        <v>30000</v>
      </c>
      <c r="AE36" s="543">
        <f t="shared" si="3"/>
        <v>30000</v>
      </c>
      <c r="AF36" s="543">
        <f t="shared" si="3"/>
        <v>30000</v>
      </c>
      <c r="AG36" s="543">
        <f t="shared" si="3"/>
        <v>30000</v>
      </c>
      <c r="AH36" s="543">
        <f t="shared" si="3"/>
        <v>30000</v>
      </c>
      <c r="AI36" s="543">
        <f t="shared" si="3"/>
        <v>30000</v>
      </c>
      <c r="AJ36" s="543">
        <f t="shared" si="3"/>
        <v>30000</v>
      </c>
      <c r="AK36" s="543">
        <f t="shared" si="3"/>
        <v>30000</v>
      </c>
      <c r="AL36" s="543">
        <f t="shared" si="3"/>
        <v>30000</v>
      </c>
      <c r="AM36" s="543">
        <f t="shared" si="3"/>
        <v>30000</v>
      </c>
      <c r="AN36" s="544"/>
      <c r="AO36" s="544"/>
      <c r="AP36" s="544"/>
      <c r="AQ36" s="544"/>
      <c r="AR36" s="544"/>
      <c r="AS36" s="544"/>
      <c r="AT36" s="544"/>
      <c r="AU36" s="544"/>
      <c r="AV36" s="544"/>
      <c r="AW36" s="544"/>
      <c r="AX36" s="544"/>
      <c r="AY36" s="544"/>
      <c r="AZ36" s="544"/>
      <c r="BA36" s="544"/>
      <c r="BB36" s="544"/>
      <c r="BC36" s="544"/>
      <c r="BD36" s="544"/>
      <c r="BE36" s="544"/>
      <c r="BF36" s="544"/>
      <c r="BG36" s="544"/>
      <c r="BH36" s="544"/>
      <c r="BI36" s="544"/>
      <c r="BJ36" s="544"/>
      <c r="BK36" s="544"/>
      <c r="BL36" s="544"/>
      <c r="BM36" s="544"/>
      <c r="BN36" s="544"/>
      <c r="BO36" s="544"/>
      <c r="BP36" s="544"/>
      <c r="BQ36" s="544"/>
      <c r="BR36" s="544"/>
      <c r="BS36" s="544"/>
      <c r="BT36" s="544"/>
      <c r="BU36" s="544"/>
      <c r="BV36" s="544"/>
      <c r="BW36" s="544"/>
      <c r="BX36" s="544"/>
      <c r="BY36" s="544"/>
      <c r="BZ36" s="544"/>
      <c r="CA36" s="544"/>
      <c r="CB36" s="544"/>
      <c r="CC36" s="544"/>
      <c r="CD36" s="544"/>
      <c r="CE36" s="544"/>
      <c r="CF36" s="544"/>
      <c r="CG36" s="544"/>
    </row>
    <row r="37" spans="2:85" s="534" customFormat="1" ht="12" customHeight="1">
      <c r="B37" s="538"/>
      <c r="C37" s="538"/>
      <c r="D37" s="545"/>
      <c r="E37" s="545"/>
      <c r="F37" s="545"/>
      <c r="G37" s="545"/>
      <c r="H37" s="545"/>
      <c r="I37" s="545"/>
      <c r="J37" s="545"/>
      <c r="K37" s="545"/>
      <c r="L37" s="545"/>
      <c r="M37" s="545"/>
      <c r="N37" s="545"/>
      <c r="O37" s="584"/>
      <c r="P37" s="545"/>
      <c r="Q37" s="545"/>
      <c r="R37" s="545"/>
      <c r="S37" s="545"/>
      <c r="T37" s="545"/>
      <c r="U37" s="545"/>
      <c r="V37" s="545"/>
      <c r="W37" s="545"/>
      <c r="X37" s="545"/>
      <c r="Y37" s="545"/>
      <c r="Z37" s="545"/>
      <c r="AA37" s="584"/>
      <c r="AB37" s="545"/>
      <c r="AC37" s="545"/>
      <c r="AD37" s="545"/>
      <c r="AE37" s="545"/>
      <c r="AF37" s="545"/>
      <c r="AG37" s="545"/>
      <c r="AH37" s="545"/>
      <c r="AI37" s="545"/>
      <c r="AJ37" s="545"/>
      <c r="AK37" s="545"/>
      <c r="AL37" s="545"/>
      <c r="AM37" s="545"/>
      <c r="AN37" s="546"/>
      <c r="AO37" s="546"/>
      <c r="AP37" s="546"/>
      <c r="AQ37" s="546"/>
      <c r="AR37" s="546"/>
      <c r="AS37" s="546"/>
      <c r="AT37" s="546"/>
      <c r="AU37" s="546"/>
      <c r="AV37" s="546"/>
      <c r="AW37" s="546"/>
      <c r="AX37" s="546"/>
      <c r="AY37" s="546"/>
      <c r="AZ37" s="546"/>
      <c r="BA37" s="546"/>
      <c r="BB37" s="546"/>
      <c r="BC37" s="546"/>
      <c r="BD37" s="546"/>
      <c r="BE37" s="546"/>
      <c r="BF37" s="546"/>
      <c r="BG37" s="546"/>
      <c r="BH37" s="546"/>
      <c r="BI37" s="546"/>
      <c r="BJ37" s="546"/>
      <c r="BK37" s="546"/>
      <c r="BL37" s="546"/>
      <c r="BM37" s="546"/>
      <c r="BN37" s="546"/>
      <c r="BO37" s="546"/>
      <c r="BP37" s="546"/>
      <c r="BQ37" s="546"/>
      <c r="BR37" s="546"/>
      <c r="BS37" s="546"/>
      <c r="BT37" s="546"/>
      <c r="BU37" s="546"/>
      <c r="BV37" s="546"/>
      <c r="BW37" s="546"/>
      <c r="BX37" s="546"/>
      <c r="BY37" s="546"/>
      <c r="BZ37" s="546"/>
      <c r="CA37" s="546"/>
      <c r="CB37" s="546"/>
      <c r="CC37" s="546"/>
      <c r="CD37" s="546"/>
      <c r="CE37" s="546"/>
      <c r="CF37" s="546"/>
      <c r="CG37" s="546"/>
    </row>
    <row r="38" spans="2:85" s="534" customFormat="1" ht="16" customHeight="1">
      <c r="B38" s="538" t="s">
        <v>333</v>
      </c>
      <c r="C38" s="547">
        <f>'Pricing Model'!D33</f>
        <v>0.65333333333333332</v>
      </c>
      <c r="D38" s="545"/>
      <c r="E38" s="545"/>
      <c r="F38" s="545"/>
      <c r="G38" s="545"/>
      <c r="H38" s="545"/>
      <c r="I38" s="545"/>
      <c r="J38" s="545"/>
      <c r="K38" s="545"/>
      <c r="L38" s="545"/>
      <c r="M38" s="545"/>
      <c r="N38" s="545"/>
      <c r="O38" s="584"/>
      <c r="P38" s="545"/>
      <c r="Q38" s="545"/>
      <c r="R38" s="545"/>
      <c r="S38" s="545"/>
      <c r="T38" s="545"/>
      <c r="U38" s="545"/>
      <c r="V38" s="545"/>
      <c r="W38" s="545"/>
      <c r="X38" s="545"/>
      <c r="Y38" s="545"/>
      <c r="Z38" s="545"/>
      <c r="AA38" s="584"/>
      <c r="AB38" s="545"/>
      <c r="AC38" s="545"/>
      <c r="AD38" s="545"/>
      <c r="AE38" s="545"/>
      <c r="AF38" s="545"/>
      <c r="AG38" s="545"/>
      <c r="AH38" s="545"/>
      <c r="AI38" s="545"/>
      <c r="AJ38" s="545"/>
      <c r="AK38" s="545"/>
      <c r="AL38" s="545"/>
      <c r="AM38" s="545"/>
      <c r="AN38" s="546"/>
      <c r="AO38" s="546"/>
      <c r="AP38" s="546"/>
      <c r="AQ38" s="546"/>
      <c r="AR38" s="546"/>
      <c r="AS38" s="546"/>
      <c r="AT38" s="546"/>
      <c r="AU38" s="546"/>
      <c r="AV38" s="546"/>
      <c r="AW38" s="546"/>
      <c r="AX38" s="546"/>
      <c r="AY38" s="546"/>
      <c r="AZ38" s="546"/>
      <c r="BA38" s="546"/>
      <c r="BB38" s="546"/>
      <c r="BC38" s="546"/>
      <c r="BD38" s="546"/>
      <c r="BE38" s="546"/>
      <c r="BF38" s="546"/>
      <c r="BG38" s="546"/>
      <c r="BH38" s="546"/>
      <c r="BI38" s="546"/>
      <c r="BJ38" s="546"/>
      <c r="BK38" s="546"/>
      <c r="BL38" s="546"/>
      <c r="BM38" s="546"/>
      <c r="BN38" s="546"/>
      <c r="BO38" s="546"/>
      <c r="BP38" s="546"/>
      <c r="BQ38" s="546"/>
      <c r="BR38" s="546"/>
      <c r="BS38" s="546"/>
      <c r="BT38" s="546"/>
      <c r="BU38" s="546"/>
      <c r="BV38" s="546"/>
      <c r="BW38" s="546"/>
      <c r="BX38" s="546"/>
      <c r="BY38" s="546"/>
      <c r="BZ38" s="546"/>
      <c r="CA38" s="546"/>
      <c r="CB38" s="546"/>
      <c r="CC38" s="546"/>
      <c r="CD38" s="546"/>
      <c r="CE38" s="546"/>
      <c r="CF38" s="546"/>
      <c r="CG38" s="546"/>
    </row>
    <row r="39" spans="2:85" s="536" customFormat="1">
      <c r="B39" s="542" t="s">
        <v>332</v>
      </c>
      <c r="C39" s="542"/>
      <c r="D39" s="548">
        <f t="shared" ref="D39:AM39" si="4">$C38*D36</f>
        <v>4900</v>
      </c>
      <c r="E39" s="548">
        <f t="shared" si="4"/>
        <v>4900</v>
      </c>
      <c r="F39" s="548">
        <f t="shared" si="4"/>
        <v>4900</v>
      </c>
      <c r="G39" s="548">
        <f t="shared" si="4"/>
        <v>7840</v>
      </c>
      <c r="H39" s="548">
        <f t="shared" si="4"/>
        <v>7840</v>
      </c>
      <c r="I39" s="548">
        <f t="shared" si="4"/>
        <v>7840</v>
      </c>
      <c r="J39" s="548">
        <f t="shared" si="4"/>
        <v>7840</v>
      </c>
      <c r="K39" s="548">
        <f t="shared" si="4"/>
        <v>7840</v>
      </c>
      <c r="L39" s="548">
        <f t="shared" si="4"/>
        <v>7840</v>
      </c>
      <c r="M39" s="548">
        <f t="shared" si="4"/>
        <v>7840</v>
      </c>
      <c r="N39" s="548">
        <f t="shared" si="4"/>
        <v>7840</v>
      </c>
      <c r="O39" s="585">
        <f t="shared" si="4"/>
        <v>7840</v>
      </c>
      <c r="P39" s="548">
        <f t="shared" si="4"/>
        <v>9800</v>
      </c>
      <c r="Q39" s="548">
        <f t="shared" si="4"/>
        <v>9800</v>
      </c>
      <c r="R39" s="548">
        <f t="shared" si="4"/>
        <v>9800</v>
      </c>
      <c r="S39" s="548">
        <f t="shared" si="4"/>
        <v>9800</v>
      </c>
      <c r="T39" s="548">
        <f t="shared" si="4"/>
        <v>9800</v>
      </c>
      <c r="U39" s="548">
        <f t="shared" si="4"/>
        <v>14700</v>
      </c>
      <c r="V39" s="548">
        <f t="shared" si="4"/>
        <v>14700</v>
      </c>
      <c r="W39" s="548">
        <f t="shared" si="4"/>
        <v>14700</v>
      </c>
      <c r="X39" s="548">
        <f t="shared" si="4"/>
        <v>14700</v>
      </c>
      <c r="Y39" s="548">
        <f t="shared" si="4"/>
        <v>14700</v>
      </c>
      <c r="Z39" s="548">
        <f t="shared" si="4"/>
        <v>14700</v>
      </c>
      <c r="AA39" s="585">
        <f t="shared" si="4"/>
        <v>14700</v>
      </c>
      <c r="AB39" s="548">
        <f t="shared" si="4"/>
        <v>19600</v>
      </c>
      <c r="AC39" s="548">
        <f t="shared" si="4"/>
        <v>19600</v>
      </c>
      <c r="AD39" s="548">
        <f t="shared" si="4"/>
        <v>19600</v>
      </c>
      <c r="AE39" s="548">
        <f t="shared" si="4"/>
        <v>19600</v>
      </c>
      <c r="AF39" s="548">
        <f t="shared" si="4"/>
        <v>19600</v>
      </c>
      <c r="AG39" s="548">
        <f t="shared" si="4"/>
        <v>19600</v>
      </c>
      <c r="AH39" s="548">
        <f t="shared" si="4"/>
        <v>19600</v>
      </c>
      <c r="AI39" s="548">
        <f t="shared" si="4"/>
        <v>19600</v>
      </c>
      <c r="AJ39" s="548">
        <f t="shared" si="4"/>
        <v>19600</v>
      </c>
      <c r="AK39" s="548">
        <f t="shared" si="4"/>
        <v>19600</v>
      </c>
      <c r="AL39" s="548">
        <f t="shared" si="4"/>
        <v>19600</v>
      </c>
      <c r="AM39" s="548">
        <f t="shared" si="4"/>
        <v>19600</v>
      </c>
      <c r="AN39" s="544"/>
      <c r="AO39" s="544"/>
      <c r="AP39" s="544"/>
      <c r="AQ39" s="544"/>
      <c r="AR39" s="544"/>
      <c r="AS39" s="544"/>
      <c r="AT39" s="544"/>
      <c r="AU39" s="544"/>
      <c r="AV39" s="544"/>
      <c r="AW39" s="544"/>
      <c r="AX39" s="544"/>
      <c r="AY39" s="544"/>
      <c r="AZ39" s="544"/>
      <c r="BA39" s="544"/>
      <c r="BB39" s="544"/>
      <c r="BC39" s="544"/>
      <c r="BD39" s="544"/>
      <c r="BE39" s="544"/>
      <c r="BF39" s="544"/>
      <c r="BG39" s="544"/>
      <c r="BH39" s="544"/>
      <c r="BI39" s="544"/>
      <c r="BJ39" s="544"/>
      <c r="BK39" s="544"/>
      <c r="BL39" s="544"/>
      <c r="BM39" s="544"/>
      <c r="BN39" s="544"/>
      <c r="BO39" s="544"/>
      <c r="BP39" s="544"/>
      <c r="BQ39" s="544"/>
      <c r="BR39" s="544"/>
      <c r="BS39" s="544"/>
      <c r="BT39" s="544"/>
      <c r="BU39" s="544"/>
      <c r="BV39" s="544"/>
      <c r="BW39" s="544"/>
      <c r="BX39" s="544"/>
      <c r="BY39" s="544"/>
      <c r="BZ39" s="544"/>
      <c r="CA39" s="544"/>
      <c r="CB39" s="544"/>
      <c r="CC39" s="544"/>
      <c r="CD39" s="544"/>
      <c r="CE39" s="544"/>
      <c r="CF39" s="544"/>
      <c r="CG39" s="544"/>
    </row>
    <row r="40" spans="2:85" s="534" customFormat="1">
      <c r="B40" s="538"/>
      <c r="C40" s="538"/>
      <c r="D40" s="549"/>
      <c r="E40" s="549"/>
      <c r="F40" s="549"/>
      <c r="G40" s="549"/>
      <c r="H40" s="549"/>
      <c r="I40" s="549"/>
      <c r="J40" s="549"/>
      <c r="K40" s="549"/>
      <c r="L40" s="549"/>
      <c r="M40" s="549"/>
      <c r="N40" s="549"/>
      <c r="O40" s="586"/>
      <c r="P40" s="549"/>
      <c r="Q40" s="549"/>
      <c r="R40" s="549"/>
      <c r="S40" s="549"/>
      <c r="T40" s="549"/>
      <c r="U40" s="549"/>
      <c r="V40" s="549"/>
      <c r="W40" s="549"/>
      <c r="X40" s="549"/>
      <c r="Y40" s="549"/>
      <c r="Z40" s="549"/>
      <c r="AA40" s="586"/>
      <c r="AB40" s="549"/>
      <c r="AC40" s="549"/>
      <c r="AD40" s="549"/>
      <c r="AE40" s="549"/>
      <c r="AF40" s="549"/>
      <c r="AG40" s="549"/>
      <c r="AH40" s="549"/>
      <c r="AI40" s="549"/>
      <c r="AJ40" s="549"/>
      <c r="AK40" s="549"/>
      <c r="AL40" s="549"/>
      <c r="AM40" s="549"/>
      <c r="AN40" s="546"/>
      <c r="AO40" s="546"/>
      <c r="AP40" s="546"/>
      <c r="AQ40" s="546"/>
      <c r="AR40" s="546"/>
      <c r="AS40" s="546"/>
      <c r="AT40" s="546"/>
      <c r="AU40" s="546"/>
      <c r="AV40" s="546"/>
      <c r="AW40" s="546"/>
      <c r="AX40" s="546"/>
      <c r="AY40" s="546"/>
      <c r="AZ40" s="546"/>
      <c r="BA40" s="546"/>
      <c r="BB40" s="546"/>
      <c r="BC40" s="546"/>
      <c r="BD40" s="546"/>
      <c r="BE40" s="546"/>
      <c r="BF40" s="546"/>
      <c r="BG40" s="546"/>
      <c r="BH40" s="546"/>
      <c r="BI40" s="546"/>
      <c r="BJ40" s="546"/>
      <c r="BK40" s="546"/>
      <c r="BL40" s="546"/>
      <c r="BM40" s="546"/>
      <c r="BN40" s="546"/>
      <c r="BO40" s="546"/>
      <c r="BP40" s="546"/>
      <c r="BQ40" s="546"/>
      <c r="BR40" s="546"/>
      <c r="BS40" s="546"/>
      <c r="BT40" s="546"/>
      <c r="BU40" s="546"/>
      <c r="BV40" s="546"/>
      <c r="BW40" s="546"/>
      <c r="BX40" s="546"/>
      <c r="BY40" s="546"/>
      <c r="BZ40" s="546"/>
      <c r="CA40" s="546"/>
      <c r="CB40" s="546"/>
      <c r="CC40" s="546"/>
      <c r="CD40" s="546"/>
      <c r="CE40" s="546"/>
      <c r="CF40" s="546"/>
      <c r="CG40" s="546"/>
    </row>
    <row r="41" spans="2:85" s="534" customFormat="1">
      <c r="B41" s="538"/>
      <c r="C41" s="538"/>
      <c r="D41" s="549"/>
      <c r="E41" s="549"/>
      <c r="F41" s="549"/>
      <c r="G41" s="549"/>
      <c r="H41" s="549"/>
      <c r="I41" s="549"/>
      <c r="J41" s="549"/>
      <c r="K41" s="549"/>
      <c r="L41" s="549"/>
      <c r="M41" s="549"/>
      <c r="N41" s="549"/>
      <c r="O41" s="586"/>
      <c r="P41" s="549"/>
      <c r="Q41" s="549"/>
      <c r="R41" s="549"/>
      <c r="S41" s="549"/>
      <c r="T41" s="549"/>
      <c r="U41" s="549"/>
      <c r="V41" s="549"/>
      <c r="W41" s="549"/>
      <c r="X41" s="549"/>
      <c r="Y41" s="549"/>
      <c r="Z41" s="549"/>
      <c r="AA41" s="586"/>
      <c r="AB41" s="549"/>
      <c r="AC41" s="549"/>
      <c r="AD41" s="549"/>
      <c r="AE41" s="549"/>
      <c r="AF41" s="549"/>
      <c r="AG41" s="549"/>
      <c r="AH41" s="549"/>
      <c r="AI41" s="549"/>
      <c r="AJ41" s="549"/>
      <c r="AK41" s="549"/>
      <c r="AL41" s="549"/>
      <c r="AM41" s="549"/>
      <c r="AN41" s="546"/>
      <c r="AO41" s="546"/>
      <c r="AP41" s="546"/>
      <c r="AQ41" s="546"/>
      <c r="AR41" s="546"/>
      <c r="AS41" s="546"/>
      <c r="AT41" s="546"/>
      <c r="AU41" s="546"/>
      <c r="AV41" s="546"/>
      <c r="AW41" s="546"/>
      <c r="AX41" s="546"/>
      <c r="AY41" s="546"/>
      <c r="AZ41" s="546"/>
      <c r="BA41" s="546"/>
      <c r="BB41" s="546"/>
      <c r="BC41" s="546"/>
      <c r="BD41" s="546"/>
      <c r="BE41" s="546"/>
      <c r="BF41" s="546"/>
      <c r="BG41" s="546"/>
      <c r="BH41" s="546"/>
      <c r="BI41" s="546"/>
      <c r="BJ41" s="546"/>
      <c r="BK41" s="546"/>
      <c r="BL41" s="546"/>
      <c r="BM41" s="546"/>
      <c r="BN41" s="546"/>
      <c r="BO41" s="546"/>
      <c r="BP41" s="546"/>
      <c r="BQ41" s="546"/>
      <c r="BR41" s="546"/>
      <c r="BS41" s="546"/>
      <c r="BT41" s="546"/>
      <c r="BU41" s="546"/>
      <c r="BV41" s="546"/>
      <c r="BW41" s="546"/>
      <c r="BX41" s="546"/>
      <c r="BY41" s="546"/>
      <c r="BZ41" s="546"/>
      <c r="CA41" s="546"/>
      <c r="CB41" s="546"/>
      <c r="CC41" s="546"/>
      <c r="CD41" s="546"/>
      <c r="CE41" s="546"/>
      <c r="CF41" s="546"/>
      <c r="CG41" s="546"/>
    </row>
    <row r="42" spans="2:85" s="534" customFormat="1" ht="19">
      <c r="B42" s="693" t="str">
        <f>'Pricing Model'!E19</f>
        <v>Product 3</v>
      </c>
      <c r="C42" s="531"/>
      <c r="D42" s="536"/>
      <c r="E42" s="536"/>
      <c r="F42" s="536"/>
      <c r="G42" s="536"/>
      <c r="H42" s="536"/>
      <c r="I42" s="536"/>
      <c r="J42" s="536"/>
      <c r="K42" s="536"/>
      <c r="L42" s="536"/>
      <c r="M42" s="536"/>
      <c r="N42" s="536"/>
      <c r="O42" s="581"/>
      <c r="P42" s="537"/>
      <c r="Q42" s="536"/>
      <c r="R42" s="536"/>
      <c r="S42" s="536"/>
      <c r="T42" s="536"/>
      <c r="U42" s="536"/>
      <c r="V42" s="536"/>
      <c r="W42" s="536"/>
      <c r="X42" s="536"/>
      <c r="Y42" s="536"/>
      <c r="Z42" s="536"/>
      <c r="AA42" s="581"/>
      <c r="AB42" s="537"/>
      <c r="AC42" s="536"/>
      <c r="AD42" s="536"/>
      <c r="AE42" s="536"/>
      <c r="AF42" s="536"/>
      <c r="AG42" s="536"/>
      <c r="AH42" s="536"/>
      <c r="AI42" s="536"/>
      <c r="AJ42" s="536"/>
      <c r="AK42" s="536"/>
      <c r="AL42" s="536"/>
      <c r="AM42" s="536"/>
    </row>
    <row r="43" spans="2:85" s="534" customFormat="1">
      <c r="B43" s="538" t="s">
        <v>345</v>
      </c>
      <c r="C43" s="539">
        <f>'Pricing Model'!E23</f>
        <v>300</v>
      </c>
      <c r="D43" s="536"/>
      <c r="E43" s="536"/>
      <c r="F43" s="536"/>
      <c r="G43" s="536"/>
      <c r="H43" s="536"/>
      <c r="I43" s="536"/>
      <c r="J43" s="536"/>
      <c r="K43" s="536"/>
      <c r="L43" s="536"/>
      <c r="M43" s="536"/>
      <c r="N43" s="536"/>
      <c r="O43" s="581"/>
      <c r="P43" s="537"/>
      <c r="Q43" s="536"/>
      <c r="R43" s="536"/>
      <c r="S43" s="536"/>
      <c r="T43" s="536"/>
      <c r="U43" s="536"/>
      <c r="V43" s="536"/>
      <c r="W43" s="536"/>
      <c r="X43" s="536"/>
      <c r="Y43" s="536"/>
      <c r="Z43" s="536"/>
      <c r="AA43" s="581"/>
      <c r="AB43" s="537"/>
      <c r="AC43" s="536"/>
      <c r="AD43" s="536"/>
      <c r="AE43" s="536"/>
      <c r="AF43" s="536"/>
      <c r="AG43" s="536"/>
      <c r="AH43" s="536"/>
      <c r="AI43" s="536"/>
      <c r="AJ43" s="536"/>
      <c r="AK43" s="536"/>
      <c r="AL43" s="536"/>
      <c r="AM43" s="536"/>
    </row>
    <row r="44" spans="2:85" s="540" customFormat="1">
      <c r="B44" s="540" t="s">
        <v>344</v>
      </c>
      <c r="D44" s="541">
        <v>5</v>
      </c>
      <c r="E44" s="541">
        <v>5</v>
      </c>
      <c r="F44" s="541">
        <v>5</v>
      </c>
      <c r="G44" s="541">
        <v>5</v>
      </c>
      <c r="H44" s="541">
        <v>5</v>
      </c>
      <c r="I44" s="541">
        <v>15</v>
      </c>
      <c r="J44" s="541">
        <v>15</v>
      </c>
      <c r="K44" s="541">
        <v>15</v>
      </c>
      <c r="L44" s="541">
        <v>15</v>
      </c>
      <c r="M44" s="541">
        <v>15</v>
      </c>
      <c r="N44" s="541">
        <v>20</v>
      </c>
      <c r="O44" s="582">
        <v>20</v>
      </c>
      <c r="P44" s="541">
        <v>25</v>
      </c>
      <c r="Q44" s="541">
        <v>25</v>
      </c>
      <c r="R44" s="541">
        <v>25</v>
      </c>
      <c r="S44" s="541">
        <v>25</v>
      </c>
      <c r="T44" s="541">
        <v>25</v>
      </c>
      <c r="U44" s="541">
        <v>25</v>
      </c>
      <c r="V44" s="541">
        <v>25</v>
      </c>
      <c r="W44" s="541">
        <v>25</v>
      </c>
      <c r="X44" s="541">
        <v>25</v>
      </c>
      <c r="Y44" s="541">
        <v>25</v>
      </c>
      <c r="Z44" s="541">
        <v>25</v>
      </c>
      <c r="AA44" s="582">
        <v>25</v>
      </c>
      <c r="AB44" s="541">
        <v>30</v>
      </c>
      <c r="AC44" s="541">
        <v>30</v>
      </c>
      <c r="AD44" s="541">
        <v>30</v>
      </c>
      <c r="AE44" s="541">
        <v>30</v>
      </c>
      <c r="AF44" s="541">
        <v>30</v>
      </c>
      <c r="AG44" s="541">
        <v>30</v>
      </c>
      <c r="AH44" s="541">
        <v>30</v>
      </c>
      <c r="AI44" s="541">
        <v>30</v>
      </c>
      <c r="AJ44" s="541">
        <v>30</v>
      </c>
      <c r="AK44" s="541">
        <v>30</v>
      </c>
      <c r="AL44" s="541">
        <v>30</v>
      </c>
      <c r="AM44" s="541">
        <v>30</v>
      </c>
    </row>
    <row r="45" spans="2:85" s="536" customFormat="1">
      <c r="B45" s="542" t="s">
        <v>334</v>
      </c>
      <c r="C45" s="542"/>
      <c r="D45" s="543">
        <f t="shared" ref="D45:AM45" si="5">D44*$C43</f>
        <v>1500</v>
      </c>
      <c r="E45" s="543">
        <f t="shared" si="5"/>
        <v>1500</v>
      </c>
      <c r="F45" s="543">
        <f t="shared" si="5"/>
        <v>1500</v>
      </c>
      <c r="G45" s="543">
        <f t="shared" si="5"/>
        <v>1500</v>
      </c>
      <c r="H45" s="543">
        <f t="shared" si="5"/>
        <v>1500</v>
      </c>
      <c r="I45" s="543">
        <f t="shared" si="5"/>
        <v>4500</v>
      </c>
      <c r="J45" s="543">
        <f t="shared" si="5"/>
        <v>4500</v>
      </c>
      <c r="K45" s="543">
        <f t="shared" si="5"/>
        <v>4500</v>
      </c>
      <c r="L45" s="543">
        <f t="shared" si="5"/>
        <v>4500</v>
      </c>
      <c r="M45" s="543">
        <f t="shared" si="5"/>
        <v>4500</v>
      </c>
      <c r="N45" s="543">
        <f t="shared" si="5"/>
        <v>6000</v>
      </c>
      <c r="O45" s="583">
        <f t="shared" si="5"/>
        <v>6000</v>
      </c>
      <c r="P45" s="543">
        <f t="shared" si="5"/>
        <v>7500</v>
      </c>
      <c r="Q45" s="543">
        <f t="shared" si="5"/>
        <v>7500</v>
      </c>
      <c r="R45" s="543">
        <f t="shared" si="5"/>
        <v>7500</v>
      </c>
      <c r="S45" s="543">
        <f t="shared" si="5"/>
        <v>7500</v>
      </c>
      <c r="T45" s="543">
        <f t="shared" si="5"/>
        <v>7500</v>
      </c>
      <c r="U45" s="543">
        <f t="shared" si="5"/>
        <v>7500</v>
      </c>
      <c r="V45" s="543">
        <f t="shared" si="5"/>
        <v>7500</v>
      </c>
      <c r="W45" s="543">
        <f t="shared" si="5"/>
        <v>7500</v>
      </c>
      <c r="X45" s="543">
        <f t="shared" si="5"/>
        <v>7500</v>
      </c>
      <c r="Y45" s="543">
        <f t="shared" si="5"/>
        <v>7500</v>
      </c>
      <c r="Z45" s="543">
        <f t="shared" si="5"/>
        <v>7500</v>
      </c>
      <c r="AA45" s="583">
        <f t="shared" si="5"/>
        <v>7500</v>
      </c>
      <c r="AB45" s="543">
        <f t="shared" si="5"/>
        <v>9000</v>
      </c>
      <c r="AC45" s="543">
        <f t="shared" si="5"/>
        <v>9000</v>
      </c>
      <c r="AD45" s="543">
        <f t="shared" si="5"/>
        <v>9000</v>
      </c>
      <c r="AE45" s="543">
        <f t="shared" si="5"/>
        <v>9000</v>
      </c>
      <c r="AF45" s="543">
        <f t="shared" si="5"/>
        <v>9000</v>
      </c>
      <c r="AG45" s="543">
        <f t="shared" si="5"/>
        <v>9000</v>
      </c>
      <c r="AH45" s="543">
        <f t="shared" si="5"/>
        <v>9000</v>
      </c>
      <c r="AI45" s="543">
        <f t="shared" si="5"/>
        <v>9000</v>
      </c>
      <c r="AJ45" s="543">
        <f t="shared" si="5"/>
        <v>9000</v>
      </c>
      <c r="AK45" s="543">
        <f t="shared" si="5"/>
        <v>9000</v>
      </c>
      <c r="AL45" s="543">
        <f t="shared" si="5"/>
        <v>9000</v>
      </c>
      <c r="AM45" s="543">
        <f t="shared" si="5"/>
        <v>9000</v>
      </c>
      <c r="AN45" s="544"/>
      <c r="AO45" s="544"/>
      <c r="AP45" s="544"/>
      <c r="AQ45" s="544"/>
      <c r="AR45" s="544"/>
      <c r="AS45" s="544"/>
      <c r="AT45" s="544"/>
      <c r="AU45" s="544"/>
      <c r="AV45" s="544"/>
      <c r="AW45" s="544"/>
      <c r="AX45" s="544"/>
      <c r="AY45" s="544"/>
      <c r="AZ45" s="544"/>
      <c r="BA45" s="544"/>
      <c r="BB45" s="544"/>
      <c r="BC45" s="544"/>
      <c r="BD45" s="544"/>
      <c r="BE45" s="544"/>
      <c r="BF45" s="544"/>
      <c r="BG45" s="544"/>
      <c r="BH45" s="544"/>
      <c r="BI45" s="544"/>
      <c r="BJ45" s="544"/>
      <c r="BK45" s="544"/>
      <c r="BL45" s="544"/>
      <c r="BM45" s="544"/>
      <c r="BN45" s="544"/>
      <c r="BO45" s="544"/>
      <c r="BP45" s="544"/>
      <c r="BQ45" s="544"/>
      <c r="BR45" s="544"/>
      <c r="BS45" s="544"/>
      <c r="BT45" s="544"/>
      <c r="BU45" s="544"/>
      <c r="BV45" s="544"/>
      <c r="BW45" s="544"/>
      <c r="BX45" s="544"/>
      <c r="BY45" s="544"/>
      <c r="BZ45" s="544"/>
      <c r="CA45" s="544"/>
      <c r="CB45" s="544"/>
      <c r="CC45" s="544"/>
      <c r="CD45" s="544"/>
      <c r="CE45" s="544"/>
      <c r="CF45" s="544"/>
      <c r="CG45" s="544"/>
    </row>
    <row r="46" spans="2:85" s="534" customFormat="1" ht="12" customHeight="1">
      <c r="B46" s="538"/>
      <c r="C46" s="538"/>
      <c r="D46" s="545"/>
      <c r="E46" s="545"/>
      <c r="F46" s="545"/>
      <c r="G46" s="545"/>
      <c r="H46" s="545"/>
      <c r="I46" s="545"/>
      <c r="J46" s="545"/>
      <c r="K46" s="545"/>
      <c r="L46" s="545"/>
      <c r="M46" s="545"/>
      <c r="N46" s="545"/>
      <c r="O46" s="584"/>
      <c r="P46" s="545"/>
      <c r="Q46" s="545"/>
      <c r="R46" s="545"/>
      <c r="S46" s="545"/>
      <c r="T46" s="545"/>
      <c r="U46" s="545"/>
      <c r="V46" s="545"/>
      <c r="W46" s="545"/>
      <c r="X46" s="545"/>
      <c r="Y46" s="545"/>
      <c r="Z46" s="545"/>
      <c r="AA46" s="584"/>
      <c r="AB46" s="545"/>
      <c r="AC46" s="545"/>
      <c r="AD46" s="545"/>
      <c r="AE46" s="545"/>
      <c r="AF46" s="545"/>
      <c r="AG46" s="545"/>
      <c r="AH46" s="545"/>
      <c r="AI46" s="545"/>
      <c r="AJ46" s="545"/>
      <c r="AK46" s="545"/>
      <c r="AL46" s="545"/>
      <c r="AM46" s="545"/>
      <c r="AN46" s="546"/>
      <c r="AO46" s="546"/>
      <c r="AP46" s="546"/>
      <c r="AQ46" s="546"/>
      <c r="AR46" s="546"/>
      <c r="AS46" s="546"/>
      <c r="AT46" s="546"/>
      <c r="AU46" s="546"/>
      <c r="AV46" s="546"/>
      <c r="AW46" s="546"/>
      <c r="AX46" s="546"/>
      <c r="AY46" s="546"/>
      <c r="AZ46" s="546"/>
      <c r="BA46" s="546"/>
      <c r="BB46" s="546"/>
      <c r="BC46" s="546"/>
      <c r="BD46" s="546"/>
      <c r="BE46" s="546"/>
      <c r="BF46" s="546"/>
      <c r="BG46" s="546"/>
      <c r="BH46" s="546"/>
      <c r="BI46" s="546"/>
      <c r="BJ46" s="546"/>
      <c r="BK46" s="546"/>
      <c r="BL46" s="546"/>
      <c r="BM46" s="546"/>
      <c r="BN46" s="546"/>
      <c r="BO46" s="546"/>
      <c r="BP46" s="546"/>
      <c r="BQ46" s="546"/>
      <c r="BR46" s="546"/>
      <c r="BS46" s="546"/>
      <c r="BT46" s="546"/>
      <c r="BU46" s="546"/>
      <c r="BV46" s="546"/>
      <c r="BW46" s="546"/>
      <c r="BX46" s="546"/>
      <c r="BY46" s="546"/>
      <c r="BZ46" s="546"/>
      <c r="CA46" s="546"/>
      <c r="CB46" s="546"/>
      <c r="CC46" s="546"/>
      <c r="CD46" s="546"/>
      <c r="CE46" s="546"/>
      <c r="CF46" s="546"/>
      <c r="CG46" s="546"/>
    </row>
    <row r="47" spans="2:85" s="534" customFormat="1" ht="16" customHeight="1">
      <c r="B47" s="538" t="s">
        <v>333</v>
      </c>
      <c r="C47" s="547">
        <f>'Pricing Model'!E33</f>
        <v>0.6166666666666667</v>
      </c>
      <c r="D47" s="545"/>
      <c r="E47" s="545"/>
      <c r="F47" s="545"/>
      <c r="G47" s="545"/>
      <c r="H47" s="545"/>
      <c r="I47" s="545"/>
      <c r="J47" s="545"/>
      <c r="K47" s="545"/>
      <c r="L47" s="545"/>
      <c r="M47" s="545"/>
      <c r="N47" s="545"/>
      <c r="O47" s="584"/>
      <c r="P47" s="545"/>
      <c r="Q47" s="545"/>
      <c r="R47" s="545"/>
      <c r="S47" s="545"/>
      <c r="T47" s="545"/>
      <c r="U47" s="545"/>
      <c r="V47" s="545"/>
      <c r="W47" s="545"/>
      <c r="X47" s="545"/>
      <c r="Y47" s="545"/>
      <c r="Z47" s="545"/>
      <c r="AA47" s="584"/>
      <c r="AB47" s="545"/>
      <c r="AC47" s="545"/>
      <c r="AD47" s="545"/>
      <c r="AE47" s="545"/>
      <c r="AF47" s="545"/>
      <c r="AG47" s="545"/>
      <c r="AH47" s="545"/>
      <c r="AI47" s="545"/>
      <c r="AJ47" s="545"/>
      <c r="AK47" s="545"/>
      <c r="AL47" s="545"/>
      <c r="AM47" s="545"/>
      <c r="AN47" s="546"/>
      <c r="AO47" s="546"/>
      <c r="AP47" s="546"/>
      <c r="AQ47" s="546"/>
      <c r="AR47" s="546"/>
      <c r="AS47" s="546"/>
      <c r="AT47" s="546"/>
      <c r="AU47" s="546"/>
      <c r="AV47" s="546"/>
      <c r="AW47" s="546"/>
      <c r="AX47" s="546"/>
      <c r="AY47" s="546"/>
      <c r="AZ47" s="546"/>
      <c r="BA47" s="546"/>
      <c r="BB47" s="546"/>
      <c r="BC47" s="546"/>
      <c r="BD47" s="546"/>
      <c r="BE47" s="546"/>
      <c r="BF47" s="546"/>
      <c r="BG47" s="546"/>
      <c r="BH47" s="546"/>
      <c r="BI47" s="546"/>
      <c r="BJ47" s="546"/>
      <c r="BK47" s="546"/>
      <c r="BL47" s="546"/>
      <c r="BM47" s="546"/>
      <c r="BN47" s="546"/>
      <c r="BO47" s="546"/>
      <c r="BP47" s="546"/>
      <c r="BQ47" s="546"/>
      <c r="BR47" s="546"/>
      <c r="BS47" s="546"/>
      <c r="BT47" s="546"/>
      <c r="BU47" s="546"/>
      <c r="BV47" s="546"/>
      <c r="BW47" s="546"/>
      <c r="BX47" s="546"/>
      <c r="BY47" s="546"/>
      <c r="BZ47" s="546"/>
      <c r="CA47" s="546"/>
      <c r="CB47" s="546"/>
      <c r="CC47" s="546"/>
      <c r="CD47" s="546"/>
      <c r="CE47" s="546"/>
      <c r="CF47" s="546"/>
      <c r="CG47" s="546"/>
    </row>
    <row r="48" spans="2:85" s="536" customFormat="1">
      <c r="B48" s="542" t="s">
        <v>332</v>
      </c>
      <c r="C48" s="542"/>
      <c r="D48" s="548">
        <f t="shared" ref="D48:AM48" si="6">$C47*D45</f>
        <v>925</v>
      </c>
      <c r="E48" s="548">
        <f t="shared" si="6"/>
        <v>925</v>
      </c>
      <c r="F48" s="548">
        <f t="shared" si="6"/>
        <v>925</v>
      </c>
      <c r="G48" s="548">
        <f t="shared" si="6"/>
        <v>925</v>
      </c>
      <c r="H48" s="548">
        <f t="shared" si="6"/>
        <v>925</v>
      </c>
      <c r="I48" s="548">
        <f t="shared" si="6"/>
        <v>2775</v>
      </c>
      <c r="J48" s="548">
        <f t="shared" si="6"/>
        <v>2775</v>
      </c>
      <c r="K48" s="548">
        <f t="shared" si="6"/>
        <v>2775</v>
      </c>
      <c r="L48" s="548">
        <f t="shared" si="6"/>
        <v>2775</v>
      </c>
      <c r="M48" s="548">
        <f t="shared" si="6"/>
        <v>2775</v>
      </c>
      <c r="N48" s="548">
        <f t="shared" si="6"/>
        <v>3700</v>
      </c>
      <c r="O48" s="585">
        <f t="shared" si="6"/>
        <v>3700</v>
      </c>
      <c r="P48" s="548">
        <f t="shared" si="6"/>
        <v>4625</v>
      </c>
      <c r="Q48" s="548">
        <f t="shared" si="6"/>
        <v>4625</v>
      </c>
      <c r="R48" s="548">
        <f t="shared" si="6"/>
        <v>4625</v>
      </c>
      <c r="S48" s="548">
        <f t="shared" si="6"/>
        <v>4625</v>
      </c>
      <c r="T48" s="548">
        <f t="shared" si="6"/>
        <v>4625</v>
      </c>
      <c r="U48" s="548">
        <f t="shared" si="6"/>
        <v>4625</v>
      </c>
      <c r="V48" s="548">
        <f t="shared" si="6"/>
        <v>4625</v>
      </c>
      <c r="W48" s="548">
        <f t="shared" si="6"/>
        <v>4625</v>
      </c>
      <c r="X48" s="548">
        <f t="shared" si="6"/>
        <v>4625</v>
      </c>
      <c r="Y48" s="548">
        <f t="shared" si="6"/>
        <v>4625</v>
      </c>
      <c r="Z48" s="548">
        <f t="shared" si="6"/>
        <v>4625</v>
      </c>
      <c r="AA48" s="585">
        <f t="shared" si="6"/>
        <v>4625</v>
      </c>
      <c r="AB48" s="548">
        <f t="shared" si="6"/>
        <v>5550</v>
      </c>
      <c r="AC48" s="548">
        <f t="shared" si="6"/>
        <v>5550</v>
      </c>
      <c r="AD48" s="548">
        <f t="shared" si="6"/>
        <v>5550</v>
      </c>
      <c r="AE48" s="548">
        <f t="shared" si="6"/>
        <v>5550</v>
      </c>
      <c r="AF48" s="548">
        <f t="shared" si="6"/>
        <v>5550</v>
      </c>
      <c r="AG48" s="548">
        <f t="shared" si="6"/>
        <v>5550</v>
      </c>
      <c r="AH48" s="548">
        <f t="shared" si="6"/>
        <v>5550</v>
      </c>
      <c r="AI48" s="548">
        <f t="shared" si="6"/>
        <v>5550</v>
      </c>
      <c r="AJ48" s="548">
        <f t="shared" si="6"/>
        <v>5550</v>
      </c>
      <c r="AK48" s="548">
        <f t="shared" si="6"/>
        <v>5550</v>
      </c>
      <c r="AL48" s="548">
        <f t="shared" si="6"/>
        <v>5550</v>
      </c>
      <c r="AM48" s="548">
        <f t="shared" si="6"/>
        <v>5550</v>
      </c>
      <c r="AN48" s="544"/>
      <c r="AO48" s="544"/>
      <c r="AP48" s="544"/>
      <c r="AQ48" s="544"/>
      <c r="AR48" s="544"/>
      <c r="AS48" s="544"/>
      <c r="AT48" s="544"/>
      <c r="AU48" s="544"/>
      <c r="AV48" s="544"/>
      <c r="AW48" s="544"/>
      <c r="AX48" s="544"/>
      <c r="AY48" s="544"/>
      <c r="AZ48" s="544"/>
      <c r="BA48" s="544"/>
      <c r="BB48" s="544"/>
      <c r="BC48" s="544"/>
      <c r="BD48" s="544"/>
      <c r="BE48" s="544"/>
      <c r="BF48" s="544"/>
      <c r="BG48" s="544"/>
      <c r="BH48" s="544"/>
      <c r="BI48" s="544"/>
      <c r="BJ48" s="544"/>
      <c r="BK48" s="544"/>
      <c r="BL48" s="544"/>
      <c r="BM48" s="544"/>
      <c r="BN48" s="544"/>
      <c r="BO48" s="544"/>
      <c r="BP48" s="544"/>
      <c r="BQ48" s="544"/>
      <c r="BR48" s="544"/>
      <c r="BS48" s="544"/>
      <c r="BT48" s="544"/>
      <c r="BU48" s="544"/>
      <c r="BV48" s="544"/>
      <c r="BW48" s="544"/>
      <c r="BX48" s="544"/>
      <c r="BY48" s="544"/>
      <c r="BZ48" s="544"/>
      <c r="CA48" s="544"/>
      <c r="CB48" s="544"/>
      <c r="CC48" s="544"/>
      <c r="CD48" s="544"/>
      <c r="CE48" s="544"/>
      <c r="CF48" s="544"/>
      <c r="CG48" s="544"/>
    </row>
    <row r="49" spans="2:91" s="534" customFormat="1">
      <c r="B49" s="538"/>
      <c r="C49" s="538"/>
      <c r="D49" s="549"/>
      <c r="E49" s="549"/>
      <c r="F49" s="549"/>
      <c r="G49" s="549"/>
      <c r="H49" s="549"/>
      <c r="I49" s="549"/>
      <c r="J49" s="549"/>
      <c r="K49" s="549"/>
      <c r="L49" s="549"/>
      <c r="M49" s="549"/>
      <c r="N49" s="549"/>
      <c r="O49" s="586"/>
      <c r="P49" s="549"/>
      <c r="Q49" s="549"/>
      <c r="R49" s="549"/>
      <c r="S49" s="549"/>
      <c r="T49" s="549"/>
      <c r="U49" s="549"/>
      <c r="V49" s="549"/>
      <c r="W49" s="549"/>
      <c r="X49" s="549"/>
      <c r="Y49" s="549"/>
      <c r="Z49" s="549"/>
      <c r="AA49" s="586"/>
      <c r="AB49" s="549"/>
      <c r="AC49" s="549"/>
      <c r="AD49" s="549"/>
      <c r="AE49" s="549"/>
      <c r="AF49" s="549"/>
      <c r="AG49" s="549"/>
      <c r="AH49" s="549"/>
      <c r="AI49" s="549"/>
      <c r="AJ49" s="549"/>
      <c r="AK49" s="549"/>
      <c r="AL49" s="549"/>
      <c r="AM49" s="549"/>
      <c r="AN49" s="546"/>
      <c r="AO49" s="546"/>
      <c r="AP49" s="546"/>
      <c r="AQ49" s="546"/>
      <c r="AR49" s="546"/>
      <c r="AS49" s="546"/>
      <c r="AT49" s="546"/>
      <c r="AU49" s="546"/>
      <c r="AV49" s="546"/>
      <c r="AW49" s="546"/>
      <c r="AX49" s="546"/>
      <c r="AY49" s="546"/>
      <c r="AZ49" s="546"/>
      <c r="BA49" s="546"/>
      <c r="BB49" s="546"/>
      <c r="BC49" s="546"/>
      <c r="BD49" s="546"/>
      <c r="BE49" s="546"/>
      <c r="BF49" s="546"/>
      <c r="BG49" s="546"/>
      <c r="BH49" s="546"/>
      <c r="BI49" s="546"/>
      <c r="BJ49" s="546"/>
      <c r="BK49" s="546"/>
      <c r="BL49" s="546"/>
      <c r="BM49" s="546"/>
      <c r="BN49" s="546"/>
      <c r="BO49" s="546"/>
      <c r="BP49" s="546"/>
      <c r="BQ49" s="546"/>
      <c r="BR49" s="546"/>
      <c r="BS49" s="546"/>
      <c r="BT49" s="546"/>
      <c r="BU49" s="546"/>
      <c r="BV49" s="546"/>
      <c r="BW49" s="546"/>
      <c r="BX49" s="546"/>
      <c r="BY49" s="546"/>
      <c r="BZ49" s="546"/>
      <c r="CA49" s="546"/>
      <c r="CB49" s="546"/>
      <c r="CC49" s="546"/>
      <c r="CD49" s="546"/>
      <c r="CE49" s="546"/>
      <c r="CF49" s="546"/>
      <c r="CG49" s="546"/>
    </row>
    <row r="50" spans="2:91" s="534" customFormat="1">
      <c r="B50" s="538"/>
      <c r="C50" s="538"/>
      <c r="D50" s="549"/>
      <c r="E50" s="549"/>
      <c r="F50" s="549"/>
      <c r="G50" s="549"/>
      <c r="H50" s="549"/>
      <c r="I50" s="549"/>
      <c r="J50" s="549"/>
      <c r="K50" s="549"/>
      <c r="L50" s="549"/>
      <c r="M50" s="549"/>
      <c r="N50" s="549"/>
      <c r="O50" s="586"/>
      <c r="P50" s="549"/>
      <c r="Q50" s="549"/>
      <c r="R50" s="549"/>
      <c r="S50" s="549"/>
      <c r="T50" s="549"/>
      <c r="U50" s="549"/>
      <c r="V50" s="549"/>
      <c r="W50" s="549"/>
      <c r="X50" s="549"/>
      <c r="Y50" s="549"/>
      <c r="Z50" s="549"/>
      <c r="AA50" s="586"/>
      <c r="AB50" s="549"/>
      <c r="AC50" s="549"/>
      <c r="AD50" s="549"/>
      <c r="AE50" s="549"/>
      <c r="AF50" s="549"/>
      <c r="AG50" s="549"/>
      <c r="AH50" s="549"/>
      <c r="AI50" s="549"/>
      <c r="AJ50" s="549"/>
      <c r="AK50" s="549"/>
      <c r="AL50" s="549"/>
      <c r="AM50" s="549"/>
      <c r="AN50" s="546"/>
      <c r="AO50" s="546"/>
      <c r="AP50" s="546"/>
      <c r="AQ50" s="546"/>
      <c r="AR50" s="546"/>
      <c r="AS50" s="546"/>
      <c r="AT50" s="546"/>
      <c r="AU50" s="546"/>
      <c r="AV50" s="546"/>
      <c r="AW50" s="546"/>
      <c r="AX50" s="546"/>
      <c r="AY50" s="546"/>
      <c r="AZ50" s="546"/>
      <c r="BA50" s="546"/>
      <c r="BB50" s="546"/>
      <c r="BC50" s="546"/>
      <c r="BD50" s="546"/>
      <c r="BE50" s="546"/>
      <c r="BF50" s="546"/>
      <c r="BG50" s="546"/>
      <c r="BH50" s="546"/>
      <c r="BI50" s="546"/>
      <c r="BJ50" s="546"/>
      <c r="BK50" s="546"/>
      <c r="BL50" s="546"/>
      <c r="BM50" s="546"/>
      <c r="BN50" s="546"/>
      <c r="BO50" s="546"/>
      <c r="BP50" s="546"/>
      <c r="BQ50" s="546"/>
      <c r="BR50" s="546"/>
      <c r="BS50" s="546"/>
      <c r="BT50" s="546"/>
      <c r="BU50" s="546"/>
      <c r="BV50" s="546"/>
      <c r="BW50" s="546"/>
      <c r="BX50" s="546"/>
      <c r="BY50" s="546"/>
      <c r="BZ50" s="546"/>
      <c r="CA50" s="546"/>
      <c r="CB50" s="546"/>
      <c r="CC50" s="546"/>
      <c r="CD50" s="546"/>
      <c r="CE50" s="546"/>
      <c r="CF50" s="546"/>
      <c r="CG50" s="546"/>
    </row>
    <row r="51" spans="2:91" s="534" customFormat="1">
      <c r="B51" s="538"/>
      <c r="C51" s="538"/>
      <c r="D51" s="549"/>
      <c r="E51" s="549"/>
      <c r="F51" s="549"/>
      <c r="G51" s="549"/>
      <c r="H51" s="549"/>
      <c r="I51" s="549"/>
      <c r="J51" s="549"/>
      <c r="K51" s="549"/>
      <c r="L51" s="549"/>
      <c r="M51" s="549"/>
      <c r="N51" s="549"/>
      <c r="O51" s="586"/>
      <c r="P51" s="549"/>
      <c r="Q51" s="549"/>
      <c r="R51" s="549"/>
      <c r="S51" s="549"/>
      <c r="T51" s="549"/>
      <c r="U51" s="549"/>
      <c r="V51" s="549"/>
      <c r="W51" s="549"/>
      <c r="X51" s="549"/>
      <c r="Y51" s="549"/>
      <c r="Z51" s="549"/>
      <c r="AA51" s="586"/>
      <c r="AB51" s="549"/>
      <c r="AC51" s="549"/>
      <c r="AD51" s="549"/>
      <c r="AE51" s="549"/>
      <c r="AF51" s="549"/>
      <c r="AG51" s="549"/>
      <c r="AH51" s="549"/>
      <c r="AI51" s="549"/>
      <c r="AJ51" s="549"/>
      <c r="AK51" s="549"/>
      <c r="AL51" s="549"/>
      <c r="AM51" s="549"/>
      <c r="AN51" s="546"/>
      <c r="AO51" s="546"/>
      <c r="AP51" s="546"/>
      <c r="AQ51" s="546"/>
      <c r="AR51" s="546"/>
      <c r="AS51" s="546"/>
      <c r="AT51" s="546"/>
      <c r="AU51" s="546"/>
      <c r="AV51" s="546"/>
      <c r="AW51" s="546"/>
      <c r="AX51" s="546"/>
      <c r="AY51" s="546"/>
      <c r="AZ51" s="546"/>
      <c r="BA51" s="546"/>
      <c r="BB51" s="546"/>
      <c r="BC51" s="546"/>
      <c r="BD51" s="546"/>
      <c r="BE51" s="546"/>
      <c r="BF51" s="546"/>
      <c r="BG51" s="546"/>
      <c r="BH51" s="546"/>
      <c r="BI51" s="546"/>
      <c r="BJ51" s="546"/>
      <c r="BK51" s="546"/>
      <c r="BL51" s="546"/>
      <c r="BM51" s="546"/>
      <c r="BN51" s="546"/>
      <c r="BO51" s="546"/>
      <c r="BP51" s="546"/>
      <c r="BQ51" s="546"/>
      <c r="BR51" s="546"/>
      <c r="BS51" s="546"/>
      <c r="BT51" s="546"/>
      <c r="BU51" s="546"/>
      <c r="BV51" s="546"/>
      <c r="BW51" s="546"/>
      <c r="BX51" s="546"/>
      <c r="BY51" s="546"/>
      <c r="BZ51" s="546"/>
      <c r="CA51" s="546"/>
      <c r="CB51" s="546"/>
      <c r="CC51" s="546"/>
      <c r="CD51" s="546"/>
      <c r="CE51" s="546"/>
      <c r="CF51" s="546"/>
      <c r="CG51" s="546"/>
    </row>
    <row r="52" spans="2:91" s="550" customFormat="1" ht="20" customHeight="1">
      <c r="B52" s="551" t="s">
        <v>343</v>
      </c>
      <c r="C52" s="551"/>
      <c r="D52" s="552">
        <f t="shared" ref="D52:AM52" si="7">D27+D36+D45</f>
        <v>22500</v>
      </c>
      <c r="E52" s="552">
        <f t="shared" si="7"/>
        <v>22500</v>
      </c>
      <c r="F52" s="552">
        <f t="shared" si="7"/>
        <v>27000</v>
      </c>
      <c r="G52" s="552">
        <f t="shared" si="7"/>
        <v>36000</v>
      </c>
      <c r="H52" s="552">
        <f t="shared" si="7"/>
        <v>40500</v>
      </c>
      <c r="I52" s="552">
        <f t="shared" si="7"/>
        <v>48000</v>
      </c>
      <c r="J52" s="552">
        <f t="shared" si="7"/>
        <v>61500</v>
      </c>
      <c r="K52" s="552">
        <f t="shared" si="7"/>
        <v>70500</v>
      </c>
      <c r="L52" s="552">
        <f t="shared" si="7"/>
        <v>70500</v>
      </c>
      <c r="M52" s="552">
        <f t="shared" si="7"/>
        <v>70500</v>
      </c>
      <c r="N52" s="552">
        <f t="shared" si="7"/>
        <v>72000</v>
      </c>
      <c r="O52" s="587">
        <f t="shared" si="7"/>
        <v>72000</v>
      </c>
      <c r="P52" s="552">
        <f t="shared" si="7"/>
        <v>76500</v>
      </c>
      <c r="Q52" s="552">
        <f t="shared" si="7"/>
        <v>76500</v>
      </c>
      <c r="R52" s="552">
        <f t="shared" si="7"/>
        <v>76500</v>
      </c>
      <c r="S52" s="552">
        <f t="shared" si="7"/>
        <v>76500</v>
      </c>
      <c r="T52" s="552">
        <f t="shared" si="7"/>
        <v>81000</v>
      </c>
      <c r="U52" s="552">
        <f t="shared" si="7"/>
        <v>88500</v>
      </c>
      <c r="V52" s="552">
        <f t="shared" si="7"/>
        <v>88500</v>
      </c>
      <c r="W52" s="552">
        <f t="shared" si="7"/>
        <v>88500</v>
      </c>
      <c r="X52" s="552">
        <f t="shared" si="7"/>
        <v>88500</v>
      </c>
      <c r="Y52" s="552">
        <f t="shared" si="7"/>
        <v>88500</v>
      </c>
      <c r="Z52" s="552">
        <f t="shared" si="7"/>
        <v>88500</v>
      </c>
      <c r="AA52" s="587">
        <f t="shared" si="7"/>
        <v>88500</v>
      </c>
      <c r="AB52" s="552">
        <f t="shared" si="7"/>
        <v>97500</v>
      </c>
      <c r="AC52" s="552">
        <f t="shared" si="7"/>
        <v>97500</v>
      </c>
      <c r="AD52" s="552">
        <f t="shared" si="7"/>
        <v>97500</v>
      </c>
      <c r="AE52" s="552">
        <f t="shared" si="7"/>
        <v>97500</v>
      </c>
      <c r="AF52" s="552">
        <f t="shared" si="7"/>
        <v>97500</v>
      </c>
      <c r="AG52" s="552">
        <f t="shared" si="7"/>
        <v>97500</v>
      </c>
      <c r="AH52" s="552">
        <f t="shared" si="7"/>
        <v>97500</v>
      </c>
      <c r="AI52" s="552">
        <f t="shared" si="7"/>
        <v>97500</v>
      </c>
      <c r="AJ52" s="552">
        <f t="shared" si="7"/>
        <v>97500</v>
      </c>
      <c r="AK52" s="552">
        <f t="shared" si="7"/>
        <v>97500</v>
      </c>
      <c r="AL52" s="552">
        <f t="shared" si="7"/>
        <v>97500</v>
      </c>
      <c r="AM52" s="552">
        <f t="shared" si="7"/>
        <v>97500</v>
      </c>
      <c r="AN52" s="553"/>
      <c r="AO52" s="553"/>
      <c r="AP52" s="553"/>
      <c r="AQ52" s="554"/>
      <c r="AR52" s="554"/>
      <c r="AS52" s="554"/>
      <c r="AT52" s="554"/>
      <c r="AU52" s="554"/>
      <c r="AV52" s="554"/>
      <c r="AW52" s="554"/>
      <c r="AX52" s="554"/>
      <c r="AY52" s="554"/>
      <c r="AZ52" s="554"/>
      <c r="BA52" s="554"/>
      <c r="BB52" s="554"/>
      <c r="BC52" s="554"/>
      <c r="BD52" s="554"/>
      <c r="BE52" s="554"/>
      <c r="BF52" s="554"/>
      <c r="BG52" s="554"/>
      <c r="BH52" s="554"/>
      <c r="BI52" s="554"/>
      <c r="BJ52" s="554"/>
      <c r="BK52" s="554"/>
      <c r="BL52" s="554"/>
      <c r="BM52" s="554"/>
      <c r="BN52" s="554"/>
      <c r="BO52" s="554"/>
      <c r="BP52" s="554"/>
      <c r="BQ52" s="554"/>
      <c r="BR52" s="554"/>
      <c r="BS52" s="554"/>
      <c r="BT52" s="554"/>
      <c r="BU52" s="554"/>
      <c r="BV52" s="554"/>
      <c r="BW52" s="554"/>
      <c r="BX52" s="554"/>
      <c r="BY52" s="554"/>
      <c r="BZ52" s="554"/>
      <c r="CA52" s="554"/>
      <c r="CB52" s="554"/>
      <c r="CC52" s="554"/>
      <c r="CD52" s="554"/>
      <c r="CE52" s="554"/>
      <c r="CF52" s="554"/>
      <c r="CG52" s="554"/>
    </row>
    <row r="53" spans="2:91" s="550" customFormat="1" ht="20" customHeight="1" thickBot="1">
      <c r="B53" s="555" t="s">
        <v>342</v>
      </c>
      <c r="C53" s="555"/>
      <c r="D53" s="556">
        <f t="shared" ref="D53:AM53" si="8">D30+D39+D48</f>
        <v>13925</v>
      </c>
      <c r="E53" s="556">
        <f t="shared" si="8"/>
        <v>13925</v>
      </c>
      <c r="F53" s="556">
        <f t="shared" si="8"/>
        <v>16625</v>
      </c>
      <c r="G53" s="556">
        <f t="shared" si="8"/>
        <v>22265</v>
      </c>
      <c r="H53" s="556">
        <f t="shared" si="8"/>
        <v>24965</v>
      </c>
      <c r="I53" s="556">
        <f t="shared" si="8"/>
        <v>29515</v>
      </c>
      <c r="J53" s="556">
        <f t="shared" si="8"/>
        <v>37615</v>
      </c>
      <c r="K53" s="556">
        <f t="shared" si="8"/>
        <v>43015</v>
      </c>
      <c r="L53" s="556">
        <f t="shared" si="8"/>
        <v>43015</v>
      </c>
      <c r="M53" s="556">
        <f t="shared" si="8"/>
        <v>43015</v>
      </c>
      <c r="N53" s="556">
        <f t="shared" si="8"/>
        <v>43940</v>
      </c>
      <c r="O53" s="588">
        <f t="shared" si="8"/>
        <v>43940</v>
      </c>
      <c r="P53" s="556">
        <f t="shared" si="8"/>
        <v>46825</v>
      </c>
      <c r="Q53" s="556">
        <f t="shared" si="8"/>
        <v>46825</v>
      </c>
      <c r="R53" s="556">
        <f t="shared" si="8"/>
        <v>46825</v>
      </c>
      <c r="S53" s="556">
        <f t="shared" si="8"/>
        <v>46825</v>
      </c>
      <c r="T53" s="556">
        <f t="shared" si="8"/>
        <v>49525</v>
      </c>
      <c r="U53" s="556">
        <f t="shared" si="8"/>
        <v>54425</v>
      </c>
      <c r="V53" s="556">
        <f t="shared" si="8"/>
        <v>54425</v>
      </c>
      <c r="W53" s="556">
        <f t="shared" si="8"/>
        <v>54425</v>
      </c>
      <c r="X53" s="556">
        <f t="shared" si="8"/>
        <v>54425</v>
      </c>
      <c r="Y53" s="556">
        <f t="shared" si="8"/>
        <v>54425</v>
      </c>
      <c r="Z53" s="556">
        <f t="shared" si="8"/>
        <v>54425</v>
      </c>
      <c r="AA53" s="588">
        <f t="shared" si="8"/>
        <v>54425</v>
      </c>
      <c r="AB53" s="556">
        <f t="shared" si="8"/>
        <v>60250</v>
      </c>
      <c r="AC53" s="556">
        <f t="shared" si="8"/>
        <v>60250</v>
      </c>
      <c r="AD53" s="556">
        <f t="shared" si="8"/>
        <v>60250</v>
      </c>
      <c r="AE53" s="556">
        <f t="shared" si="8"/>
        <v>60250</v>
      </c>
      <c r="AF53" s="556">
        <f t="shared" si="8"/>
        <v>60250</v>
      </c>
      <c r="AG53" s="556">
        <f t="shared" si="8"/>
        <v>60250</v>
      </c>
      <c r="AH53" s="556">
        <f t="shared" si="8"/>
        <v>60250</v>
      </c>
      <c r="AI53" s="556">
        <f t="shared" si="8"/>
        <v>60250</v>
      </c>
      <c r="AJ53" s="556">
        <f t="shared" si="8"/>
        <v>60250</v>
      </c>
      <c r="AK53" s="556">
        <f t="shared" si="8"/>
        <v>60250</v>
      </c>
      <c r="AL53" s="556">
        <f t="shared" si="8"/>
        <v>60250</v>
      </c>
      <c r="AM53" s="556">
        <f t="shared" si="8"/>
        <v>60250</v>
      </c>
      <c r="AN53" s="553"/>
      <c r="AO53" s="553"/>
      <c r="AP53" s="553"/>
      <c r="AQ53" s="554"/>
      <c r="AR53" s="554"/>
      <c r="AS53" s="554"/>
      <c r="AT53" s="554"/>
      <c r="AU53" s="554"/>
      <c r="AV53" s="554"/>
      <c r="AW53" s="554"/>
      <c r="AX53" s="554"/>
      <c r="AY53" s="554"/>
      <c r="AZ53" s="554"/>
      <c r="BA53" s="554"/>
      <c r="BB53" s="554"/>
      <c r="BC53" s="554"/>
      <c r="BD53" s="554"/>
      <c r="BE53" s="554"/>
      <c r="BF53" s="554"/>
      <c r="BG53" s="554"/>
      <c r="BH53" s="554"/>
      <c r="BI53" s="554"/>
      <c r="BJ53" s="554"/>
      <c r="BK53" s="554"/>
      <c r="BL53" s="554"/>
      <c r="BM53" s="554"/>
      <c r="BN53" s="554"/>
      <c r="BO53" s="554"/>
      <c r="BP53" s="554"/>
      <c r="BQ53" s="554"/>
      <c r="BR53" s="554"/>
      <c r="BS53" s="554"/>
      <c r="BT53" s="554"/>
      <c r="BU53" s="554"/>
      <c r="BV53" s="554"/>
      <c r="BW53" s="554"/>
      <c r="BX53" s="554"/>
      <c r="BY53" s="554"/>
      <c r="BZ53" s="554"/>
      <c r="CA53" s="554"/>
      <c r="CB53" s="554"/>
      <c r="CC53" s="554"/>
      <c r="CD53" s="554"/>
      <c r="CE53" s="554"/>
      <c r="CF53" s="554"/>
      <c r="CG53" s="554"/>
    </row>
    <row r="54" spans="2:91" s="534" customFormat="1" ht="12" customHeight="1" thickTop="1">
      <c r="B54" s="538"/>
      <c r="C54" s="538"/>
      <c r="D54" s="549"/>
      <c r="E54" s="549"/>
      <c r="F54" s="549"/>
      <c r="G54" s="549"/>
      <c r="H54" s="549"/>
      <c r="I54" s="549"/>
      <c r="J54" s="549"/>
      <c r="K54" s="549"/>
      <c r="L54" s="549"/>
      <c r="M54" s="549"/>
      <c r="N54" s="549"/>
      <c r="O54" s="586"/>
      <c r="P54" s="549"/>
      <c r="Q54" s="549"/>
      <c r="R54" s="549"/>
      <c r="S54" s="549"/>
      <c r="T54" s="549"/>
      <c r="U54" s="549"/>
      <c r="V54" s="549"/>
      <c r="W54" s="549"/>
      <c r="X54" s="549"/>
      <c r="Y54" s="549"/>
      <c r="Z54" s="549"/>
      <c r="AA54" s="586"/>
      <c r="AB54" s="549"/>
      <c r="AC54" s="549"/>
      <c r="AD54" s="549"/>
      <c r="AE54" s="549"/>
      <c r="AF54" s="549"/>
      <c r="AG54" s="549"/>
      <c r="AH54" s="549"/>
      <c r="AI54" s="549"/>
      <c r="AJ54" s="549"/>
      <c r="AK54" s="549"/>
      <c r="AL54" s="549"/>
      <c r="AM54" s="549"/>
      <c r="AN54" s="549"/>
      <c r="AO54" s="549"/>
      <c r="AP54" s="549"/>
      <c r="AQ54" s="546"/>
      <c r="AR54" s="546"/>
      <c r="AS54" s="546"/>
      <c r="AT54" s="546"/>
      <c r="AU54" s="546"/>
      <c r="AV54" s="546"/>
      <c r="AW54" s="546"/>
      <c r="AX54" s="546"/>
      <c r="AY54" s="546"/>
      <c r="AZ54" s="546"/>
      <c r="BA54" s="546"/>
      <c r="BB54" s="546"/>
      <c r="BC54" s="546"/>
      <c r="BD54" s="546"/>
      <c r="BE54" s="546"/>
      <c r="BF54" s="546"/>
      <c r="BG54" s="546"/>
      <c r="BH54" s="546"/>
      <c r="BI54" s="546"/>
      <c r="BJ54" s="546"/>
      <c r="BK54" s="546"/>
      <c r="BL54" s="546"/>
      <c r="BM54" s="546"/>
      <c r="BN54" s="546"/>
      <c r="BO54" s="546"/>
      <c r="BP54" s="546"/>
      <c r="BQ54" s="546"/>
      <c r="BR54" s="546"/>
      <c r="BS54" s="546"/>
      <c r="BT54" s="546"/>
      <c r="BU54" s="546"/>
      <c r="BV54" s="546"/>
      <c r="BW54" s="546"/>
      <c r="BX54" s="546"/>
      <c r="BY54" s="546"/>
      <c r="BZ54" s="546"/>
      <c r="CA54" s="546"/>
      <c r="CB54" s="546"/>
      <c r="CC54" s="546"/>
      <c r="CD54" s="546"/>
      <c r="CE54" s="546"/>
      <c r="CF54" s="546"/>
      <c r="CG54" s="546"/>
    </row>
    <row r="55" spans="2:91" s="534" customFormat="1">
      <c r="B55" s="538" t="s">
        <v>341</v>
      </c>
      <c r="C55" s="538"/>
      <c r="D55" s="547">
        <f t="shared" ref="D55:AM55" si="9">D53/D52</f>
        <v>0.61888888888888893</v>
      </c>
      <c r="E55" s="547">
        <f t="shared" si="9"/>
        <v>0.61888888888888893</v>
      </c>
      <c r="F55" s="547">
        <f t="shared" si="9"/>
        <v>0.6157407407407407</v>
      </c>
      <c r="G55" s="547">
        <f t="shared" si="9"/>
        <v>0.6184722222222222</v>
      </c>
      <c r="H55" s="547">
        <f t="shared" si="9"/>
        <v>0.61641975308641972</v>
      </c>
      <c r="I55" s="547">
        <f t="shared" si="9"/>
        <v>0.61489583333333331</v>
      </c>
      <c r="J55" s="547">
        <f t="shared" si="9"/>
        <v>0.61162601626016255</v>
      </c>
      <c r="K55" s="547">
        <f t="shared" si="9"/>
        <v>0.61014184397163118</v>
      </c>
      <c r="L55" s="547">
        <f t="shared" si="9"/>
        <v>0.61014184397163118</v>
      </c>
      <c r="M55" s="547">
        <f t="shared" si="9"/>
        <v>0.61014184397163118</v>
      </c>
      <c r="N55" s="547">
        <f t="shared" si="9"/>
        <v>0.61027777777777781</v>
      </c>
      <c r="O55" s="589">
        <f t="shared" si="9"/>
        <v>0.61027777777777781</v>
      </c>
      <c r="P55" s="547">
        <f t="shared" si="9"/>
        <v>0.6120915032679739</v>
      </c>
      <c r="Q55" s="547">
        <f t="shared" si="9"/>
        <v>0.6120915032679739</v>
      </c>
      <c r="R55" s="547">
        <f t="shared" si="9"/>
        <v>0.6120915032679739</v>
      </c>
      <c r="S55" s="547">
        <f t="shared" si="9"/>
        <v>0.6120915032679739</v>
      </c>
      <c r="T55" s="547">
        <f t="shared" si="9"/>
        <v>0.61141975308641971</v>
      </c>
      <c r="U55" s="547">
        <f t="shared" si="9"/>
        <v>0.61497175141242932</v>
      </c>
      <c r="V55" s="547">
        <f t="shared" si="9"/>
        <v>0.61497175141242932</v>
      </c>
      <c r="W55" s="547">
        <f t="shared" si="9"/>
        <v>0.61497175141242932</v>
      </c>
      <c r="X55" s="547">
        <f t="shared" si="9"/>
        <v>0.61497175141242932</v>
      </c>
      <c r="Y55" s="547">
        <f t="shared" si="9"/>
        <v>0.61497175141242932</v>
      </c>
      <c r="Z55" s="547">
        <f t="shared" si="9"/>
        <v>0.61497175141242932</v>
      </c>
      <c r="AA55" s="589">
        <f t="shared" si="9"/>
        <v>0.61497175141242932</v>
      </c>
      <c r="AB55" s="547">
        <f t="shared" si="9"/>
        <v>0.61794871794871797</v>
      </c>
      <c r="AC55" s="547">
        <f t="shared" si="9"/>
        <v>0.61794871794871797</v>
      </c>
      <c r="AD55" s="547">
        <f t="shared" si="9"/>
        <v>0.61794871794871797</v>
      </c>
      <c r="AE55" s="547">
        <f t="shared" si="9"/>
        <v>0.61794871794871797</v>
      </c>
      <c r="AF55" s="547">
        <f t="shared" si="9"/>
        <v>0.61794871794871797</v>
      </c>
      <c r="AG55" s="547">
        <f t="shared" si="9"/>
        <v>0.61794871794871797</v>
      </c>
      <c r="AH55" s="547">
        <f t="shared" si="9"/>
        <v>0.61794871794871797</v>
      </c>
      <c r="AI55" s="547">
        <f t="shared" si="9"/>
        <v>0.61794871794871797</v>
      </c>
      <c r="AJ55" s="547">
        <f t="shared" si="9"/>
        <v>0.61794871794871797</v>
      </c>
      <c r="AK55" s="547">
        <f t="shared" si="9"/>
        <v>0.61794871794871797</v>
      </c>
      <c r="AL55" s="547">
        <f t="shared" si="9"/>
        <v>0.61794871794871797</v>
      </c>
      <c r="AM55" s="547">
        <f t="shared" si="9"/>
        <v>0.61794871794871797</v>
      </c>
      <c r="AN55" s="547"/>
      <c r="AO55" s="547"/>
      <c r="AP55" s="547"/>
      <c r="AQ55" s="546"/>
      <c r="AR55" s="546"/>
      <c r="AS55" s="546"/>
      <c r="AT55" s="546"/>
      <c r="AU55" s="546"/>
      <c r="AV55" s="546"/>
      <c r="AW55" s="546"/>
      <c r="AX55" s="546"/>
      <c r="AY55" s="546"/>
      <c r="AZ55" s="546"/>
      <c r="BA55" s="546"/>
      <c r="BB55" s="546"/>
      <c r="BC55" s="546"/>
      <c r="BD55" s="546"/>
      <c r="BE55" s="546"/>
      <c r="BF55" s="546"/>
      <c r="BG55" s="546"/>
      <c r="BH55" s="546"/>
      <c r="BI55" s="546"/>
      <c r="BJ55" s="546"/>
      <c r="BK55" s="546"/>
      <c r="BL55" s="546"/>
      <c r="BM55" s="546"/>
      <c r="BN55" s="546"/>
      <c r="BO55" s="546"/>
      <c r="BP55" s="546"/>
      <c r="BQ55" s="546"/>
      <c r="BR55" s="546"/>
      <c r="BS55" s="546"/>
      <c r="BT55" s="546"/>
      <c r="BU55" s="546"/>
      <c r="BV55" s="546"/>
      <c r="BW55" s="546"/>
      <c r="BX55" s="546"/>
      <c r="BY55" s="546"/>
      <c r="BZ55" s="546"/>
      <c r="CA55" s="546"/>
      <c r="CB55" s="546"/>
      <c r="CC55" s="546"/>
      <c r="CD55" s="546"/>
      <c r="CE55" s="546"/>
      <c r="CF55" s="546"/>
      <c r="CG55" s="546"/>
    </row>
    <row r="56" spans="2:91" s="534" customFormat="1">
      <c r="B56" s="538"/>
      <c r="C56" s="538"/>
      <c r="D56" s="549"/>
      <c r="E56" s="549"/>
      <c r="F56" s="549"/>
      <c r="G56" s="549"/>
      <c r="H56" s="549"/>
      <c r="I56" s="549"/>
      <c r="J56" s="549"/>
      <c r="K56" s="549"/>
      <c r="L56" s="549"/>
      <c r="M56" s="549"/>
      <c r="N56" s="549"/>
      <c r="O56" s="586"/>
      <c r="P56" s="549"/>
      <c r="Q56" s="549"/>
      <c r="R56" s="549"/>
      <c r="S56" s="549"/>
      <c r="T56" s="549"/>
      <c r="U56" s="549"/>
      <c r="V56" s="549"/>
      <c r="W56" s="549"/>
      <c r="X56" s="549"/>
      <c r="Y56" s="549"/>
      <c r="Z56" s="549"/>
      <c r="AA56" s="586"/>
      <c r="AB56" s="549"/>
      <c r="AC56" s="549"/>
      <c r="AD56" s="549"/>
      <c r="AE56" s="549"/>
      <c r="AF56" s="549"/>
      <c r="AG56" s="549"/>
      <c r="AH56" s="549"/>
      <c r="AI56" s="549"/>
      <c r="AJ56" s="549"/>
      <c r="AK56" s="549"/>
      <c r="AL56" s="549"/>
      <c r="AM56" s="549"/>
      <c r="AN56" s="546"/>
      <c r="AO56" s="546"/>
      <c r="AP56" s="546"/>
      <c r="AQ56" s="546"/>
      <c r="AR56" s="546"/>
      <c r="AS56" s="546"/>
      <c r="AT56" s="546"/>
      <c r="AU56" s="546"/>
      <c r="AV56" s="546"/>
      <c r="AW56" s="546"/>
      <c r="AX56" s="546"/>
      <c r="AY56" s="546"/>
      <c r="AZ56" s="546"/>
      <c r="BA56" s="546"/>
      <c r="BB56" s="546"/>
      <c r="BC56" s="546"/>
      <c r="BD56" s="546"/>
      <c r="BE56" s="546"/>
      <c r="BF56" s="546"/>
      <c r="BG56" s="546"/>
      <c r="BH56" s="546"/>
      <c r="BI56" s="546"/>
      <c r="BJ56" s="546"/>
      <c r="BK56" s="546"/>
      <c r="BL56" s="546"/>
      <c r="BM56" s="546"/>
      <c r="BN56" s="546"/>
      <c r="BO56" s="546"/>
      <c r="BP56" s="546"/>
      <c r="BQ56" s="546"/>
      <c r="BR56" s="546"/>
      <c r="BS56" s="546"/>
      <c r="BT56" s="546"/>
      <c r="BU56" s="546"/>
      <c r="BV56" s="546"/>
      <c r="BW56" s="546"/>
      <c r="BX56" s="546"/>
      <c r="BY56" s="546"/>
      <c r="BZ56" s="546"/>
      <c r="CA56" s="546"/>
      <c r="CB56" s="546"/>
      <c r="CC56" s="546"/>
      <c r="CD56" s="546"/>
      <c r="CE56" s="546"/>
      <c r="CF56" s="546"/>
      <c r="CG56" s="546"/>
    </row>
    <row r="57" spans="2:91" s="534" customFormat="1">
      <c r="B57" s="538"/>
      <c r="C57" s="538"/>
      <c r="D57" s="549"/>
      <c r="E57" s="549"/>
      <c r="F57" s="549"/>
      <c r="G57" s="549"/>
      <c r="H57" s="549"/>
      <c r="I57" s="549"/>
      <c r="J57" s="549"/>
      <c r="K57" s="549"/>
      <c r="L57" s="549"/>
      <c r="M57" s="549"/>
      <c r="N57" s="549"/>
      <c r="O57" s="586"/>
      <c r="P57" s="549"/>
      <c r="Q57" s="549"/>
      <c r="R57" s="549"/>
      <c r="S57" s="549"/>
      <c r="T57" s="549"/>
      <c r="U57" s="549"/>
      <c r="V57" s="549"/>
      <c r="W57" s="549"/>
      <c r="X57" s="549"/>
      <c r="Y57" s="549"/>
      <c r="Z57" s="549"/>
      <c r="AA57" s="586"/>
      <c r="AB57" s="549"/>
      <c r="AC57" s="549"/>
      <c r="AD57" s="549"/>
      <c r="AE57" s="549"/>
      <c r="AF57" s="549"/>
      <c r="AG57" s="549"/>
      <c r="AH57" s="549"/>
      <c r="AI57" s="549"/>
      <c r="AJ57" s="549"/>
      <c r="AK57" s="549"/>
      <c r="AL57" s="549"/>
      <c r="AM57" s="549"/>
      <c r="AN57" s="546"/>
      <c r="AO57" s="546"/>
      <c r="AP57" s="546"/>
      <c r="AQ57" s="546"/>
      <c r="AR57" s="546"/>
      <c r="AS57" s="546"/>
      <c r="AT57" s="546"/>
      <c r="AU57" s="546"/>
      <c r="AV57" s="546"/>
      <c r="AW57" s="546"/>
      <c r="AX57" s="546"/>
      <c r="AY57" s="546"/>
      <c r="AZ57" s="546"/>
      <c r="BA57" s="546"/>
      <c r="BB57" s="546"/>
      <c r="BC57" s="546"/>
      <c r="BD57" s="546"/>
      <c r="BE57" s="546"/>
      <c r="BF57" s="546"/>
      <c r="BG57" s="546"/>
      <c r="BH57" s="546"/>
      <c r="BI57" s="546"/>
      <c r="BJ57" s="546"/>
      <c r="BK57" s="546"/>
      <c r="BL57" s="546"/>
      <c r="BM57" s="546"/>
      <c r="BN57" s="546"/>
      <c r="BO57" s="546"/>
      <c r="BP57" s="546"/>
      <c r="BQ57" s="546"/>
      <c r="BR57" s="546"/>
      <c r="BS57" s="546"/>
      <c r="BT57" s="546"/>
      <c r="BU57" s="546"/>
      <c r="BV57" s="546"/>
      <c r="BW57" s="546"/>
      <c r="BX57" s="546"/>
      <c r="BY57" s="546"/>
      <c r="BZ57" s="546"/>
      <c r="CA57" s="546"/>
      <c r="CB57" s="546"/>
      <c r="CC57" s="546"/>
      <c r="CD57" s="546"/>
      <c r="CE57" s="546"/>
      <c r="CF57" s="546"/>
      <c r="CG57" s="546"/>
    </row>
    <row r="58" spans="2:91" s="534" customFormat="1">
      <c r="B58" s="538"/>
      <c r="C58" s="538"/>
      <c r="D58" s="549"/>
      <c r="E58" s="549"/>
      <c r="F58" s="549"/>
      <c r="G58" s="549"/>
      <c r="H58" s="549"/>
      <c r="I58" s="549"/>
      <c r="J58" s="549"/>
      <c r="K58" s="549"/>
      <c r="L58" s="549"/>
      <c r="M58" s="549"/>
      <c r="N58" s="549"/>
      <c r="O58" s="586"/>
      <c r="P58" s="549"/>
      <c r="Q58" s="549"/>
      <c r="R58" s="549"/>
      <c r="S58" s="549"/>
      <c r="T58" s="549"/>
      <c r="U58" s="549"/>
      <c r="V58" s="549"/>
      <c r="W58" s="549"/>
      <c r="X58" s="549"/>
      <c r="Y58" s="549"/>
      <c r="Z58" s="549"/>
      <c r="AA58" s="586"/>
      <c r="AB58" s="549"/>
      <c r="AC58" s="549"/>
      <c r="AD58" s="549"/>
      <c r="AE58" s="549"/>
      <c r="AF58" s="549"/>
      <c r="AG58" s="549"/>
      <c r="AH58" s="549"/>
      <c r="AI58" s="549"/>
      <c r="AJ58" s="549"/>
      <c r="AK58" s="549"/>
      <c r="AL58" s="549"/>
      <c r="AM58" s="549"/>
      <c r="AN58" s="546"/>
      <c r="AO58" s="546"/>
      <c r="AP58" s="546"/>
      <c r="AQ58" s="546"/>
      <c r="AR58" s="546"/>
      <c r="AS58" s="546"/>
      <c r="AT58" s="546"/>
      <c r="AU58" s="546"/>
      <c r="AV58" s="546"/>
      <c r="AW58" s="546"/>
      <c r="AX58" s="546"/>
      <c r="AY58" s="546"/>
      <c r="AZ58" s="546"/>
      <c r="BA58" s="546"/>
      <c r="BB58" s="546"/>
      <c r="BC58" s="546"/>
      <c r="BD58" s="546"/>
      <c r="BE58" s="546"/>
      <c r="BF58" s="546"/>
      <c r="BG58" s="546"/>
      <c r="BH58" s="546"/>
      <c r="BI58" s="546"/>
      <c r="BJ58" s="546"/>
      <c r="BK58" s="546"/>
      <c r="BL58" s="546"/>
      <c r="BM58" s="546"/>
      <c r="BN58" s="546"/>
      <c r="BO58" s="546"/>
      <c r="BP58" s="546"/>
      <c r="BQ58" s="546"/>
      <c r="BR58" s="546"/>
      <c r="BS58" s="546"/>
      <c r="BT58" s="546"/>
      <c r="BU58" s="546"/>
      <c r="BV58" s="546"/>
      <c r="BW58" s="546"/>
      <c r="BX58" s="546"/>
      <c r="BY58" s="546"/>
      <c r="BZ58" s="546"/>
      <c r="CA58" s="546"/>
      <c r="CB58" s="546"/>
      <c r="CC58" s="546"/>
      <c r="CD58" s="546"/>
      <c r="CE58" s="546"/>
      <c r="CF58" s="546"/>
      <c r="CG58" s="546"/>
    </row>
    <row r="59" spans="2:91" s="534" customFormat="1">
      <c r="B59" s="538"/>
      <c r="C59" s="538"/>
      <c r="D59" s="549"/>
      <c r="E59" s="549"/>
      <c r="F59" s="549"/>
      <c r="G59" s="549"/>
      <c r="H59" s="549"/>
      <c r="I59" s="549"/>
      <c r="J59" s="549"/>
      <c r="K59" s="549"/>
      <c r="L59" s="549"/>
      <c r="M59" s="549"/>
      <c r="N59" s="549"/>
      <c r="O59" s="586"/>
      <c r="P59" s="549"/>
      <c r="Q59" s="549"/>
      <c r="R59" s="549"/>
      <c r="S59" s="549"/>
      <c r="T59" s="549"/>
      <c r="U59" s="549"/>
      <c r="V59" s="549"/>
      <c r="W59" s="549"/>
      <c r="X59" s="549"/>
      <c r="Y59" s="549"/>
      <c r="Z59" s="549"/>
      <c r="AA59" s="586"/>
      <c r="AB59" s="549"/>
      <c r="AC59" s="549"/>
      <c r="AD59" s="549"/>
      <c r="AE59" s="549"/>
      <c r="AF59" s="549"/>
      <c r="AG59" s="549"/>
      <c r="AH59" s="549"/>
      <c r="AI59" s="549"/>
      <c r="AJ59" s="549"/>
      <c r="AK59" s="549"/>
      <c r="AL59" s="549"/>
      <c r="AM59" s="549"/>
      <c r="AN59" s="546"/>
      <c r="AO59" s="546"/>
      <c r="AP59" s="546"/>
      <c r="AQ59" s="546"/>
      <c r="AR59" s="546"/>
      <c r="AS59" s="546"/>
      <c r="AT59" s="546"/>
      <c r="AU59" s="546"/>
      <c r="AV59" s="546"/>
      <c r="AW59" s="546"/>
      <c r="AX59" s="546"/>
      <c r="AY59" s="546"/>
      <c r="AZ59" s="546"/>
      <c r="BA59" s="546"/>
      <c r="BB59" s="546"/>
      <c r="BC59" s="546"/>
      <c r="BD59" s="546"/>
      <c r="BE59" s="546"/>
      <c r="BF59" s="546"/>
      <c r="BG59" s="546"/>
      <c r="BH59" s="546"/>
      <c r="BI59" s="546"/>
      <c r="BJ59" s="546"/>
      <c r="BK59" s="546"/>
      <c r="BL59" s="546"/>
      <c r="BM59" s="546"/>
      <c r="BN59" s="546"/>
      <c r="BO59" s="546"/>
      <c r="BP59" s="546"/>
      <c r="BQ59" s="546"/>
      <c r="BR59" s="546"/>
      <c r="BS59" s="546"/>
      <c r="BT59" s="546"/>
      <c r="BU59" s="546"/>
      <c r="BV59" s="546"/>
      <c r="BW59" s="546"/>
      <c r="BX59" s="546"/>
      <c r="BY59" s="546"/>
      <c r="BZ59" s="546"/>
      <c r="CA59" s="546"/>
      <c r="CB59" s="546"/>
      <c r="CC59" s="546"/>
      <c r="CD59" s="546"/>
      <c r="CE59" s="546"/>
      <c r="CF59" s="546"/>
      <c r="CG59" s="546"/>
    </row>
    <row r="60" spans="2:91" s="534" customFormat="1">
      <c r="B60" s="538"/>
      <c r="C60" s="538"/>
      <c r="D60" s="549"/>
      <c r="E60" s="549"/>
      <c r="F60" s="549"/>
      <c r="G60" s="549"/>
      <c r="H60" s="549"/>
      <c r="I60" s="549"/>
      <c r="J60" s="549"/>
      <c r="K60" s="549"/>
      <c r="L60" s="549"/>
      <c r="M60" s="549"/>
      <c r="N60" s="549"/>
      <c r="O60" s="586"/>
      <c r="P60" s="549"/>
      <c r="Q60" s="549"/>
      <c r="R60" s="549"/>
      <c r="S60" s="549"/>
      <c r="T60" s="549"/>
      <c r="U60" s="549"/>
      <c r="V60" s="549"/>
      <c r="W60" s="549"/>
      <c r="X60" s="549"/>
      <c r="Y60" s="549"/>
      <c r="Z60" s="549"/>
      <c r="AA60" s="586"/>
      <c r="AB60" s="549"/>
      <c r="AC60" s="549"/>
      <c r="AD60" s="549"/>
      <c r="AE60" s="549"/>
      <c r="AF60" s="549"/>
      <c r="AG60" s="549"/>
      <c r="AH60" s="549"/>
      <c r="AI60" s="549"/>
      <c r="AJ60" s="549"/>
      <c r="AK60" s="549"/>
      <c r="AL60" s="549"/>
      <c r="AM60" s="549"/>
      <c r="AN60" s="546"/>
      <c r="AO60" s="546"/>
      <c r="AP60" s="546"/>
      <c r="AQ60" s="546"/>
      <c r="AR60" s="546"/>
      <c r="AS60" s="546"/>
      <c r="AT60" s="546"/>
      <c r="AU60" s="546"/>
      <c r="AV60" s="546"/>
      <c r="AW60" s="546"/>
      <c r="AX60" s="546"/>
      <c r="AY60" s="546"/>
      <c r="AZ60" s="546"/>
      <c r="BA60" s="546"/>
      <c r="BB60" s="546"/>
      <c r="BC60" s="546"/>
      <c r="BD60" s="546"/>
      <c r="BE60" s="546"/>
      <c r="BF60" s="546"/>
      <c r="BG60" s="546"/>
      <c r="BH60" s="546"/>
      <c r="BI60" s="546"/>
      <c r="BJ60" s="546"/>
      <c r="BK60" s="546"/>
      <c r="BL60" s="546"/>
      <c r="BM60" s="546"/>
      <c r="BN60" s="546"/>
      <c r="BO60" s="546"/>
      <c r="BP60" s="546"/>
      <c r="BQ60" s="546"/>
      <c r="BR60" s="546"/>
      <c r="BS60" s="546"/>
      <c r="BT60" s="546"/>
      <c r="BU60" s="546"/>
      <c r="BV60" s="546"/>
      <c r="BW60" s="546"/>
      <c r="BX60" s="546"/>
      <c r="BY60" s="546"/>
      <c r="BZ60" s="546"/>
      <c r="CA60" s="546"/>
      <c r="CB60" s="546"/>
      <c r="CC60" s="546"/>
      <c r="CD60" s="546"/>
      <c r="CE60" s="546"/>
      <c r="CF60" s="546"/>
      <c r="CG60" s="546"/>
    </row>
    <row r="61" spans="2:91" s="528" customFormat="1" ht="25" thickBot="1">
      <c r="B61" s="529" t="s">
        <v>340</v>
      </c>
      <c r="C61" s="530" t="s">
        <v>16</v>
      </c>
      <c r="D61" s="377">
        <f>'Pricing Model'!C10</f>
        <v>45658</v>
      </c>
      <c r="E61" s="319">
        <f t="shared" ref="E61:AL61" si="10">DATE(YEAR(D61),MONTH(D61),DAY(EOMONTH(D61,0)))+1</f>
        <v>45689</v>
      </c>
      <c r="F61" s="319">
        <f t="shared" si="10"/>
        <v>45717</v>
      </c>
      <c r="G61" s="319">
        <f t="shared" si="10"/>
        <v>45748</v>
      </c>
      <c r="H61" s="319">
        <f t="shared" si="10"/>
        <v>45778</v>
      </c>
      <c r="I61" s="319">
        <f t="shared" si="10"/>
        <v>45809</v>
      </c>
      <c r="J61" s="319">
        <f t="shared" si="10"/>
        <v>45839</v>
      </c>
      <c r="K61" s="319">
        <f t="shared" si="10"/>
        <v>45870</v>
      </c>
      <c r="L61" s="319">
        <f t="shared" si="10"/>
        <v>45901</v>
      </c>
      <c r="M61" s="319">
        <f t="shared" si="10"/>
        <v>45931</v>
      </c>
      <c r="N61" s="319">
        <f t="shared" si="10"/>
        <v>45962</v>
      </c>
      <c r="O61" s="579">
        <f t="shared" si="10"/>
        <v>45992</v>
      </c>
      <c r="P61" s="319">
        <f t="shared" si="10"/>
        <v>46023</v>
      </c>
      <c r="Q61" s="319">
        <f t="shared" si="10"/>
        <v>46054</v>
      </c>
      <c r="R61" s="319">
        <f t="shared" si="10"/>
        <v>46082</v>
      </c>
      <c r="S61" s="319">
        <f t="shared" si="10"/>
        <v>46113</v>
      </c>
      <c r="T61" s="319">
        <f t="shared" si="10"/>
        <v>46143</v>
      </c>
      <c r="U61" s="319">
        <f t="shared" si="10"/>
        <v>46174</v>
      </c>
      <c r="V61" s="319">
        <f t="shared" si="10"/>
        <v>46204</v>
      </c>
      <c r="W61" s="319">
        <f t="shared" si="10"/>
        <v>46235</v>
      </c>
      <c r="X61" s="319">
        <f t="shared" si="10"/>
        <v>46266</v>
      </c>
      <c r="Y61" s="319">
        <f t="shared" si="10"/>
        <v>46296</v>
      </c>
      <c r="Z61" s="319">
        <f t="shared" si="10"/>
        <v>46327</v>
      </c>
      <c r="AA61" s="579">
        <f t="shared" si="10"/>
        <v>46357</v>
      </c>
      <c r="AB61" s="319">
        <f t="shared" si="10"/>
        <v>46388</v>
      </c>
      <c r="AC61" s="319">
        <f t="shared" si="10"/>
        <v>46419</v>
      </c>
      <c r="AD61" s="319">
        <f t="shared" si="10"/>
        <v>46447</v>
      </c>
      <c r="AE61" s="319">
        <f t="shared" si="10"/>
        <v>46478</v>
      </c>
      <c r="AF61" s="319">
        <f t="shared" si="10"/>
        <v>46508</v>
      </c>
      <c r="AG61" s="319">
        <f t="shared" si="10"/>
        <v>46539</v>
      </c>
      <c r="AH61" s="319">
        <f t="shared" si="10"/>
        <v>46569</v>
      </c>
      <c r="AI61" s="319">
        <f t="shared" si="10"/>
        <v>46600</v>
      </c>
      <c r="AJ61" s="319">
        <f t="shared" si="10"/>
        <v>46631</v>
      </c>
      <c r="AK61" s="319">
        <f t="shared" si="10"/>
        <v>46661</v>
      </c>
      <c r="AL61" s="319">
        <f t="shared" si="10"/>
        <v>46692</v>
      </c>
      <c r="AM61" s="319">
        <f>DATE(YEAR(AL61),MONTH(AL61),DAY(EOMONTH(AL61,0)))+1+2025.1-2025.1</f>
        <v>46722</v>
      </c>
    </row>
    <row r="62" spans="2:91" s="528" customFormat="1">
      <c r="B62" s="531"/>
      <c r="C62" s="531"/>
      <c r="D62" s="531"/>
      <c r="E62" s="532"/>
      <c r="F62" s="532"/>
      <c r="G62" s="532"/>
      <c r="H62" s="532"/>
      <c r="I62" s="532"/>
      <c r="J62" s="532"/>
      <c r="K62" s="532"/>
      <c r="L62" s="532"/>
      <c r="M62" s="532"/>
      <c r="N62" s="532"/>
      <c r="O62" s="580"/>
      <c r="P62" s="533"/>
      <c r="Q62" s="532"/>
      <c r="R62" s="532"/>
      <c r="S62" s="532"/>
      <c r="T62" s="532"/>
      <c r="U62" s="532"/>
      <c r="V62" s="532"/>
      <c r="W62" s="532"/>
      <c r="X62" s="532"/>
      <c r="Y62" s="532"/>
      <c r="Z62" s="532"/>
      <c r="AA62" s="580"/>
      <c r="AB62" s="533"/>
      <c r="AC62" s="532"/>
      <c r="AD62" s="532"/>
      <c r="AE62" s="532"/>
      <c r="AF62" s="532"/>
      <c r="AG62" s="532"/>
      <c r="AH62" s="532"/>
      <c r="AI62" s="532"/>
      <c r="AJ62" s="532"/>
      <c r="AK62" s="532"/>
      <c r="AL62" s="532"/>
      <c r="AM62" s="532"/>
    </row>
    <row r="63" spans="2:91" s="534" customFormat="1" ht="19">
      <c r="B63" s="693" t="str">
        <f>'Pricing Model'!C37</f>
        <v>Package A</v>
      </c>
      <c r="C63" s="531"/>
      <c r="D63" s="536"/>
      <c r="E63" s="536"/>
      <c r="F63" s="536"/>
      <c r="G63" s="536"/>
      <c r="H63" s="536"/>
      <c r="I63" s="536"/>
      <c r="J63" s="536"/>
      <c r="K63" s="536"/>
      <c r="L63" s="536"/>
      <c r="M63" s="536"/>
      <c r="N63" s="536"/>
      <c r="O63" s="581"/>
      <c r="P63" s="537"/>
      <c r="Q63" s="536"/>
      <c r="R63" s="536"/>
      <c r="S63" s="536"/>
      <c r="T63" s="536"/>
      <c r="U63" s="536"/>
      <c r="V63" s="536"/>
      <c r="W63" s="536"/>
      <c r="X63" s="536"/>
      <c r="Y63" s="536"/>
      <c r="Z63" s="536"/>
      <c r="AA63" s="581"/>
      <c r="AB63" s="537"/>
      <c r="AC63" s="536"/>
      <c r="AD63" s="536"/>
      <c r="AE63" s="536"/>
      <c r="AF63" s="536"/>
      <c r="AG63" s="536"/>
      <c r="AH63" s="536"/>
      <c r="AI63" s="536"/>
      <c r="AJ63" s="536"/>
      <c r="AK63" s="536"/>
      <c r="AL63" s="536"/>
      <c r="AM63" s="536"/>
    </row>
    <row r="64" spans="2:91">
      <c r="B64" t="s">
        <v>339</v>
      </c>
      <c r="D64" s="557">
        <v>1</v>
      </c>
      <c r="E64" s="558">
        <f t="shared" ref="E64:AM64" si="11">D67</f>
        <v>14</v>
      </c>
      <c r="F64" s="558">
        <f t="shared" si="11"/>
        <v>27</v>
      </c>
      <c r="G64" s="558">
        <f t="shared" si="11"/>
        <v>40</v>
      </c>
      <c r="H64" s="558">
        <f t="shared" si="11"/>
        <v>68</v>
      </c>
      <c r="I64" s="558">
        <f t="shared" si="11"/>
        <v>94</v>
      </c>
      <c r="J64" s="558">
        <f t="shared" si="11"/>
        <v>120</v>
      </c>
      <c r="K64" s="558">
        <f t="shared" si="11"/>
        <v>146</v>
      </c>
      <c r="L64" s="558">
        <f t="shared" si="11"/>
        <v>172</v>
      </c>
      <c r="M64" s="558">
        <f t="shared" si="11"/>
        <v>198</v>
      </c>
      <c r="N64" s="558">
        <f t="shared" si="11"/>
        <v>224</v>
      </c>
      <c r="O64" s="590">
        <f t="shared" si="11"/>
        <v>250</v>
      </c>
      <c r="P64" s="558">
        <f t="shared" si="11"/>
        <v>276</v>
      </c>
      <c r="Q64" s="558">
        <f t="shared" si="11"/>
        <v>320</v>
      </c>
      <c r="R64" s="558">
        <f t="shared" si="11"/>
        <v>364</v>
      </c>
      <c r="S64" s="558">
        <f t="shared" si="11"/>
        <v>408</v>
      </c>
      <c r="T64" s="558">
        <f t="shared" si="11"/>
        <v>452</v>
      </c>
      <c r="U64" s="558">
        <f t="shared" si="11"/>
        <v>496</v>
      </c>
      <c r="V64" s="558">
        <f t="shared" si="11"/>
        <v>570</v>
      </c>
      <c r="W64" s="558">
        <f t="shared" si="11"/>
        <v>644</v>
      </c>
      <c r="X64" s="558">
        <f t="shared" si="11"/>
        <v>718</v>
      </c>
      <c r="Y64" s="558">
        <f t="shared" si="11"/>
        <v>792</v>
      </c>
      <c r="Z64" s="558">
        <f t="shared" si="11"/>
        <v>866</v>
      </c>
      <c r="AA64" s="590">
        <f t="shared" si="11"/>
        <v>917</v>
      </c>
      <c r="AB64" s="558">
        <f t="shared" si="11"/>
        <v>958</v>
      </c>
      <c r="AC64" s="558">
        <f t="shared" si="11"/>
        <v>989</v>
      </c>
      <c r="AD64" s="558">
        <f t="shared" si="11"/>
        <v>1010</v>
      </c>
      <c r="AE64" s="558">
        <f t="shared" si="11"/>
        <v>1031</v>
      </c>
      <c r="AF64" s="558">
        <f t="shared" si="11"/>
        <v>1051</v>
      </c>
      <c r="AG64" s="558">
        <f t="shared" si="11"/>
        <v>1071</v>
      </c>
      <c r="AH64" s="558">
        <f t="shared" si="11"/>
        <v>1091</v>
      </c>
      <c r="AI64" s="558">
        <f t="shared" si="11"/>
        <v>1111</v>
      </c>
      <c r="AJ64" s="558">
        <f t="shared" si="11"/>
        <v>1119</v>
      </c>
      <c r="AK64" s="558">
        <f t="shared" si="11"/>
        <v>1127</v>
      </c>
      <c r="AL64" s="558">
        <f t="shared" si="11"/>
        <v>1135</v>
      </c>
      <c r="AM64" s="558">
        <f t="shared" si="11"/>
        <v>1143</v>
      </c>
      <c r="AN64" s="559"/>
      <c r="AO64" s="559"/>
      <c r="AP64" s="559"/>
      <c r="AQ64" s="559"/>
      <c r="AR64" s="559"/>
      <c r="AS64" s="559"/>
      <c r="AT64" s="559"/>
      <c r="AU64" s="559"/>
      <c r="AV64" s="559"/>
      <c r="AW64" s="559"/>
      <c r="AX64" s="559"/>
      <c r="AY64" s="559"/>
      <c r="AZ64" s="559"/>
      <c r="BA64" s="559"/>
      <c r="BB64" s="559"/>
      <c r="BC64" s="559"/>
      <c r="BD64" s="559"/>
      <c r="BE64" s="559"/>
      <c r="BF64" s="559"/>
      <c r="BG64" s="559"/>
      <c r="BH64" s="559"/>
      <c r="BI64" s="559"/>
      <c r="BJ64" s="559"/>
      <c r="BK64" s="559"/>
      <c r="BL64" s="559"/>
      <c r="BM64" s="559"/>
      <c r="BN64" s="559"/>
      <c r="BO64" s="559"/>
      <c r="BP64" s="559"/>
      <c r="BQ64" s="559"/>
      <c r="BR64" s="559"/>
      <c r="BS64" s="559"/>
      <c r="BT64" s="559"/>
      <c r="BU64" s="559"/>
      <c r="BV64" s="559"/>
      <c r="BW64" s="559"/>
      <c r="BX64" s="559"/>
      <c r="BY64" s="559"/>
      <c r="BZ64" s="559"/>
      <c r="CA64" s="559"/>
      <c r="CB64" s="559"/>
      <c r="CC64" s="559"/>
      <c r="CD64" s="559"/>
      <c r="CE64" s="559"/>
      <c r="CF64" s="559"/>
      <c r="CG64" s="559"/>
      <c r="CH64" s="559"/>
      <c r="CI64" s="559"/>
      <c r="CJ64" s="559"/>
      <c r="CK64" s="559"/>
      <c r="CL64" s="559"/>
      <c r="CM64" s="559"/>
    </row>
    <row r="65" spans="2:91">
      <c r="B65" t="s">
        <v>338</v>
      </c>
      <c r="D65" s="557">
        <v>15</v>
      </c>
      <c r="E65" s="557">
        <v>15</v>
      </c>
      <c r="F65" s="557">
        <v>15</v>
      </c>
      <c r="G65" s="557">
        <v>30</v>
      </c>
      <c r="H65" s="557">
        <v>30</v>
      </c>
      <c r="I65" s="557">
        <v>30</v>
      </c>
      <c r="J65" s="557">
        <v>30</v>
      </c>
      <c r="K65" s="557">
        <v>30</v>
      </c>
      <c r="L65" s="557">
        <v>30</v>
      </c>
      <c r="M65" s="557">
        <v>30</v>
      </c>
      <c r="N65" s="557">
        <v>30</v>
      </c>
      <c r="O65" s="591">
        <v>30</v>
      </c>
      <c r="P65" s="557">
        <v>50</v>
      </c>
      <c r="Q65" s="557">
        <v>50</v>
      </c>
      <c r="R65" s="557">
        <v>50</v>
      </c>
      <c r="S65" s="557">
        <v>50</v>
      </c>
      <c r="T65" s="557">
        <v>50</v>
      </c>
      <c r="U65" s="557">
        <v>80</v>
      </c>
      <c r="V65" s="557">
        <v>80</v>
      </c>
      <c r="W65" s="557">
        <v>80</v>
      </c>
      <c r="X65" s="557">
        <v>80</v>
      </c>
      <c r="Y65" s="557">
        <v>80</v>
      </c>
      <c r="Z65" s="557">
        <v>60</v>
      </c>
      <c r="AA65" s="591">
        <v>50</v>
      </c>
      <c r="AB65" s="557">
        <v>40</v>
      </c>
      <c r="AC65" s="557">
        <v>30</v>
      </c>
      <c r="AD65" s="557">
        <v>30</v>
      </c>
      <c r="AE65" s="557">
        <v>30</v>
      </c>
      <c r="AF65" s="557">
        <v>30</v>
      </c>
      <c r="AG65" s="557">
        <v>30</v>
      </c>
      <c r="AH65" s="557">
        <v>30</v>
      </c>
      <c r="AI65" s="557">
        <v>20</v>
      </c>
      <c r="AJ65" s="557">
        <v>20</v>
      </c>
      <c r="AK65" s="557">
        <v>20</v>
      </c>
      <c r="AL65" s="557">
        <v>20</v>
      </c>
      <c r="AM65" s="557">
        <v>20</v>
      </c>
      <c r="AN65" s="559"/>
      <c r="AO65" s="559"/>
      <c r="AP65" s="559"/>
      <c r="AQ65" s="559"/>
      <c r="AR65" s="559"/>
      <c r="AS65" s="559"/>
      <c r="AT65" s="559"/>
      <c r="AU65" s="559"/>
      <c r="AV65" s="559"/>
      <c r="AW65" s="559"/>
      <c r="AX65" s="559"/>
      <c r="AY65" s="559"/>
      <c r="AZ65" s="559"/>
      <c r="BA65" s="559"/>
      <c r="BB65" s="559"/>
      <c r="BC65" s="559"/>
      <c r="BD65" s="559"/>
      <c r="BE65" s="559"/>
      <c r="BF65" s="559"/>
      <c r="BG65" s="559"/>
      <c r="BH65" s="559"/>
      <c r="BI65" s="559"/>
      <c r="BJ65" s="559"/>
      <c r="BK65" s="559"/>
      <c r="BL65" s="559"/>
      <c r="BM65" s="559"/>
      <c r="BN65" s="559"/>
      <c r="BO65" s="559"/>
      <c r="BP65" s="559"/>
      <c r="BQ65" s="559"/>
      <c r="BR65" s="559"/>
      <c r="BS65" s="559"/>
      <c r="BT65" s="559"/>
      <c r="BU65" s="559"/>
      <c r="BV65" s="559"/>
      <c r="BW65" s="559"/>
      <c r="BX65" s="559"/>
      <c r="BY65" s="559"/>
      <c r="BZ65" s="559"/>
      <c r="CA65" s="559"/>
      <c r="CB65" s="559"/>
      <c r="CC65" s="559"/>
      <c r="CD65" s="559"/>
      <c r="CE65" s="559"/>
      <c r="CF65" s="559"/>
      <c r="CG65" s="559"/>
      <c r="CH65" s="559"/>
      <c r="CI65" s="559"/>
      <c r="CJ65" s="559"/>
      <c r="CK65" s="559"/>
      <c r="CL65" s="559"/>
      <c r="CM65" s="559"/>
    </row>
    <row r="66" spans="2:91">
      <c r="B66" t="s">
        <v>337</v>
      </c>
      <c r="D66" s="557">
        <v>-2</v>
      </c>
      <c r="E66" s="557">
        <v>-2</v>
      </c>
      <c r="F66" s="557">
        <v>-2</v>
      </c>
      <c r="G66" s="557">
        <v>-2</v>
      </c>
      <c r="H66" s="557">
        <v>-4</v>
      </c>
      <c r="I66" s="557">
        <v>-4</v>
      </c>
      <c r="J66" s="557">
        <v>-4</v>
      </c>
      <c r="K66" s="557">
        <v>-4</v>
      </c>
      <c r="L66" s="557">
        <v>-4</v>
      </c>
      <c r="M66" s="557">
        <v>-4</v>
      </c>
      <c r="N66" s="557">
        <v>-4</v>
      </c>
      <c r="O66" s="591">
        <v>-4</v>
      </c>
      <c r="P66" s="557">
        <v>-6</v>
      </c>
      <c r="Q66" s="557">
        <v>-6</v>
      </c>
      <c r="R66" s="557">
        <v>-6</v>
      </c>
      <c r="S66" s="557">
        <v>-6</v>
      </c>
      <c r="T66" s="557">
        <v>-6</v>
      </c>
      <c r="U66" s="557">
        <v>-6</v>
      </c>
      <c r="V66" s="557">
        <v>-6</v>
      </c>
      <c r="W66" s="557">
        <v>-6</v>
      </c>
      <c r="X66" s="557">
        <v>-6</v>
      </c>
      <c r="Y66" s="557">
        <v>-6</v>
      </c>
      <c r="Z66" s="557">
        <v>-9</v>
      </c>
      <c r="AA66" s="591">
        <v>-9</v>
      </c>
      <c r="AB66" s="557">
        <v>-9</v>
      </c>
      <c r="AC66" s="557">
        <v>-9</v>
      </c>
      <c r="AD66" s="557">
        <v>-9</v>
      </c>
      <c r="AE66" s="557">
        <v>-10</v>
      </c>
      <c r="AF66" s="557">
        <v>-10</v>
      </c>
      <c r="AG66" s="557">
        <v>-10</v>
      </c>
      <c r="AH66" s="557">
        <v>-10</v>
      </c>
      <c r="AI66" s="557">
        <v>-12</v>
      </c>
      <c r="AJ66" s="557">
        <v>-12</v>
      </c>
      <c r="AK66" s="557">
        <v>-12</v>
      </c>
      <c r="AL66" s="557">
        <v>-12</v>
      </c>
      <c r="AM66" s="557">
        <v>-12</v>
      </c>
      <c r="AN66" s="559"/>
      <c r="AO66" s="559"/>
      <c r="AP66" s="559"/>
      <c r="AQ66" s="559"/>
      <c r="AR66" s="559"/>
      <c r="AS66" s="559"/>
      <c r="AT66" s="559"/>
      <c r="AU66" s="559"/>
      <c r="AV66" s="559"/>
      <c r="AW66" s="559"/>
      <c r="AX66" s="559"/>
      <c r="AY66" s="559"/>
      <c r="AZ66" s="559"/>
      <c r="BA66" s="559"/>
      <c r="BB66" s="559"/>
      <c r="BC66" s="559"/>
      <c r="BD66" s="559"/>
      <c r="BE66" s="559"/>
      <c r="BF66" s="559"/>
      <c r="BG66" s="559"/>
      <c r="BH66" s="559"/>
      <c r="BI66" s="559"/>
      <c r="BJ66" s="559"/>
      <c r="BK66" s="559"/>
      <c r="BL66" s="559"/>
      <c r="BM66" s="559"/>
      <c r="BN66" s="559"/>
      <c r="BO66" s="559"/>
      <c r="BP66" s="559"/>
      <c r="BQ66" s="559"/>
      <c r="BR66" s="559"/>
      <c r="BS66" s="559"/>
      <c r="BT66" s="559"/>
      <c r="BU66" s="559"/>
      <c r="BV66" s="559"/>
      <c r="BW66" s="559"/>
      <c r="BX66" s="559"/>
      <c r="BY66" s="559"/>
      <c r="BZ66" s="559"/>
      <c r="CA66" s="559"/>
      <c r="CB66" s="559"/>
      <c r="CC66" s="559"/>
      <c r="CD66" s="559"/>
      <c r="CE66" s="559"/>
      <c r="CF66" s="559"/>
      <c r="CG66" s="559"/>
      <c r="CH66" s="559"/>
      <c r="CI66" s="559"/>
      <c r="CJ66" s="559"/>
      <c r="CK66" s="559"/>
      <c r="CL66" s="559"/>
      <c r="CM66" s="559"/>
    </row>
    <row r="67" spans="2:91" s="1" customFormat="1">
      <c r="B67" s="560" t="s">
        <v>336</v>
      </c>
      <c r="C67" s="560"/>
      <c r="D67" s="561">
        <f t="shared" ref="D67:AM67" si="12">SUM(D64:D66)</f>
        <v>14</v>
      </c>
      <c r="E67" s="561">
        <f t="shared" si="12"/>
        <v>27</v>
      </c>
      <c r="F67" s="561">
        <f t="shared" si="12"/>
        <v>40</v>
      </c>
      <c r="G67" s="561">
        <f t="shared" si="12"/>
        <v>68</v>
      </c>
      <c r="H67" s="561">
        <f t="shared" si="12"/>
        <v>94</v>
      </c>
      <c r="I67" s="561">
        <f t="shared" si="12"/>
        <v>120</v>
      </c>
      <c r="J67" s="561">
        <f t="shared" si="12"/>
        <v>146</v>
      </c>
      <c r="K67" s="561">
        <f t="shared" si="12"/>
        <v>172</v>
      </c>
      <c r="L67" s="561">
        <f t="shared" si="12"/>
        <v>198</v>
      </c>
      <c r="M67" s="561">
        <f t="shared" si="12"/>
        <v>224</v>
      </c>
      <c r="N67" s="561">
        <f t="shared" si="12"/>
        <v>250</v>
      </c>
      <c r="O67" s="592">
        <f t="shared" si="12"/>
        <v>276</v>
      </c>
      <c r="P67" s="561">
        <f t="shared" si="12"/>
        <v>320</v>
      </c>
      <c r="Q67" s="561">
        <f t="shared" si="12"/>
        <v>364</v>
      </c>
      <c r="R67" s="561">
        <f t="shared" si="12"/>
        <v>408</v>
      </c>
      <c r="S67" s="561">
        <f t="shared" si="12"/>
        <v>452</v>
      </c>
      <c r="T67" s="561">
        <f t="shared" si="12"/>
        <v>496</v>
      </c>
      <c r="U67" s="561">
        <f t="shared" si="12"/>
        <v>570</v>
      </c>
      <c r="V67" s="561">
        <f t="shared" si="12"/>
        <v>644</v>
      </c>
      <c r="W67" s="561">
        <f t="shared" si="12"/>
        <v>718</v>
      </c>
      <c r="X67" s="561">
        <f t="shared" si="12"/>
        <v>792</v>
      </c>
      <c r="Y67" s="561">
        <f t="shared" si="12"/>
        <v>866</v>
      </c>
      <c r="Z67" s="561">
        <f t="shared" si="12"/>
        <v>917</v>
      </c>
      <c r="AA67" s="592">
        <f t="shared" si="12"/>
        <v>958</v>
      </c>
      <c r="AB67" s="561">
        <f t="shared" si="12"/>
        <v>989</v>
      </c>
      <c r="AC67" s="561">
        <f t="shared" si="12"/>
        <v>1010</v>
      </c>
      <c r="AD67" s="561">
        <f t="shared" si="12"/>
        <v>1031</v>
      </c>
      <c r="AE67" s="561">
        <f t="shared" si="12"/>
        <v>1051</v>
      </c>
      <c r="AF67" s="561">
        <f t="shared" si="12"/>
        <v>1071</v>
      </c>
      <c r="AG67" s="561">
        <f t="shared" si="12"/>
        <v>1091</v>
      </c>
      <c r="AH67" s="561">
        <f t="shared" si="12"/>
        <v>1111</v>
      </c>
      <c r="AI67" s="561">
        <f t="shared" si="12"/>
        <v>1119</v>
      </c>
      <c r="AJ67" s="561">
        <f t="shared" si="12"/>
        <v>1127</v>
      </c>
      <c r="AK67" s="561">
        <f t="shared" si="12"/>
        <v>1135</v>
      </c>
      <c r="AL67" s="561">
        <f t="shared" si="12"/>
        <v>1143</v>
      </c>
      <c r="AM67" s="561">
        <f t="shared" si="12"/>
        <v>1151</v>
      </c>
      <c r="AN67" s="562"/>
      <c r="AO67" s="562"/>
      <c r="AP67" s="562"/>
      <c r="AQ67" s="562"/>
      <c r="AR67" s="562"/>
      <c r="AS67" s="562"/>
      <c r="AT67" s="562"/>
      <c r="AU67" s="562"/>
      <c r="AV67" s="562"/>
      <c r="AW67" s="562"/>
      <c r="AX67" s="562"/>
      <c r="AY67" s="562"/>
      <c r="AZ67" s="562"/>
      <c r="BA67" s="562"/>
      <c r="BB67" s="562"/>
      <c r="BC67" s="562"/>
      <c r="BD67" s="562"/>
      <c r="BE67" s="562"/>
      <c r="BF67" s="562"/>
      <c r="BG67" s="562"/>
      <c r="BH67" s="562"/>
      <c r="BI67" s="562"/>
      <c r="BJ67" s="562"/>
      <c r="BK67" s="562"/>
      <c r="BL67" s="562"/>
      <c r="BM67" s="562"/>
      <c r="BN67" s="562"/>
      <c r="BO67" s="562"/>
      <c r="BP67" s="562"/>
      <c r="BQ67" s="562"/>
      <c r="BR67" s="562"/>
      <c r="BS67" s="562"/>
      <c r="BT67" s="562"/>
      <c r="BU67" s="562"/>
      <c r="BV67" s="562"/>
      <c r="BW67" s="562"/>
      <c r="BX67" s="562"/>
      <c r="BY67" s="562"/>
      <c r="BZ67" s="562"/>
      <c r="CA67" s="562"/>
      <c r="CB67" s="562"/>
      <c r="CC67" s="562"/>
      <c r="CD67" s="562"/>
      <c r="CE67" s="562"/>
      <c r="CF67" s="562"/>
      <c r="CG67" s="562"/>
      <c r="CH67" s="562"/>
      <c r="CI67" s="562"/>
      <c r="CJ67" s="562"/>
      <c r="CK67" s="562"/>
      <c r="CL67" s="562"/>
      <c r="CM67" s="562"/>
    </row>
    <row r="68" spans="2:91" s="534" customFormat="1" ht="12" customHeight="1">
      <c r="B68" s="535"/>
      <c r="C68" s="531"/>
      <c r="D68" s="536"/>
      <c r="E68" s="536"/>
      <c r="F68" s="536"/>
      <c r="G68" s="536"/>
      <c r="H68" s="536"/>
      <c r="I68" s="536"/>
      <c r="J68" s="536"/>
      <c r="K68" s="536"/>
      <c r="L68" s="536"/>
      <c r="M68" s="536"/>
      <c r="N68" s="536"/>
      <c r="O68" s="581"/>
      <c r="P68" s="537"/>
      <c r="Q68" s="536"/>
      <c r="R68" s="536"/>
      <c r="S68" s="536"/>
      <c r="T68" s="536"/>
      <c r="U68" s="536"/>
      <c r="V68" s="536"/>
      <c r="W68" s="536"/>
      <c r="X68" s="536"/>
      <c r="Y68" s="536"/>
      <c r="Z68" s="536"/>
      <c r="AA68" s="581"/>
      <c r="AB68" s="537"/>
      <c r="AC68" s="536"/>
      <c r="AD68" s="536"/>
      <c r="AE68" s="536"/>
      <c r="AF68" s="536"/>
      <c r="AG68" s="536"/>
      <c r="AH68" s="536"/>
      <c r="AI68" s="536"/>
      <c r="AJ68" s="536"/>
      <c r="AK68" s="536"/>
      <c r="AL68" s="536"/>
      <c r="AM68" s="536"/>
    </row>
    <row r="69" spans="2:91" s="534" customFormat="1">
      <c r="B69" s="538" t="s">
        <v>335</v>
      </c>
      <c r="C69" s="539">
        <f>'Pricing Model'!C42</f>
        <v>35</v>
      </c>
      <c r="D69" s="536"/>
      <c r="E69" s="536"/>
      <c r="F69" s="536"/>
      <c r="G69" s="536"/>
      <c r="H69" s="536"/>
      <c r="I69" s="536"/>
      <c r="J69" s="536"/>
      <c r="K69" s="536"/>
      <c r="L69" s="536"/>
      <c r="M69" s="536"/>
      <c r="N69" s="536"/>
      <c r="O69" s="581"/>
      <c r="P69" s="537"/>
      <c r="Q69" s="536"/>
      <c r="R69" s="536"/>
      <c r="S69" s="536"/>
      <c r="T69" s="536"/>
      <c r="U69" s="536"/>
      <c r="V69" s="536"/>
      <c r="W69" s="536"/>
      <c r="X69" s="536"/>
      <c r="Y69" s="536"/>
      <c r="Z69" s="536"/>
      <c r="AA69" s="581"/>
      <c r="AB69" s="537"/>
      <c r="AC69" s="536"/>
      <c r="AD69" s="536"/>
      <c r="AE69" s="536"/>
      <c r="AF69" s="536"/>
      <c r="AG69" s="536"/>
      <c r="AH69" s="536"/>
      <c r="AI69" s="536"/>
      <c r="AJ69" s="536"/>
      <c r="AK69" s="536"/>
      <c r="AL69" s="536"/>
      <c r="AM69" s="536"/>
    </row>
    <row r="70" spans="2:91" s="536" customFormat="1">
      <c r="B70" s="542" t="s">
        <v>334</v>
      </c>
      <c r="C70" s="542"/>
      <c r="D70" s="543">
        <f t="shared" ref="D70:AM70" si="13">$C69*D67</f>
        <v>490</v>
      </c>
      <c r="E70" s="543">
        <f t="shared" si="13"/>
        <v>945</v>
      </c>
      <c r="F70" s="543">
        <f t="shared" si="13"/>
        <v>1400</v>
      </c>
      <c r="G70" s="543">
        <f t="shared" si="13"/>
        <v>2380</v>
      </c>
      <c r="H70" s="543">
        <f t="shared" si="13"/>
        <v>3290</v>
      </c>
      <c r="I70" s="543">
        <f t="shared" si="13"/>
        <v>4200</v>
      </c>
      <c r="J70" s="543">
        <f t="shared" si="13"/>
        <v>5110</v>
      </c>
      <c r="K70" s="543">
        <f t="shared" si="13"/>
        <v>6020</v>
      </c>
      <c r="L70" s="543">
        <f t="shared" si="13"/>
        <v>6930</v>
      </c>
      <c r="M70" s="543">
        <f t="shared" si="13"/>
        <v>7840</v>
      </c>
      <c r="N70" s="543">
        <f t="shared" si="13"/>
        <v>8750</v>
      </c>
      <c r="O70" s="583">
        <f t="shared" si="13"/>
        <v>9660</v>
      </c>
      <c r="P70" s="543">
        <f t="shared" si="13"/>
        <v>11200</v>
      </c>
      <c r="Q70" s="543">
        <f t="shared" si="13"/>
        <v>12740</v>
      </c>
      <c r="R70" s="543">
        <f t="shared" si="13"/>
        <v>14280</v>
      </c>
      <c r="S70" s="543">
        <f t="shared" si="13"/>
        <v>15820</v>
      </c>
      <c r="T70" s="543">
        <f t="shared" si="13"/>
        <v>17360</v>
      </c>
      <c r="U70" s="543">
        <f t="shared" si="13"/>
        <v>19950</v>
      </c>
      <c r="V70" s="543">
        <f t="shared" si="13"/>
        <v>22540</v>
      </c>
      <c r="W70" s="543">
        <f t="shared" si="13"/>
        <v>25130</v>
      </c>
      <c r="X70" s="543">
        <f t="shared" si="13"/>
        <v>27720</v>
      </c>
      <c r="Y70" s="543">
        <f t="shared" si="13"/>
        <v>30310</v>
      </c>
      <c r="Z70" s="543">
        <f t="shared" si="13"/>
        <v>32095</v>
      </c>
      <c r="AA70" s="583">
        <f t="shared" si="13"/>
        <v>33530</v>
      </c>
      <c r="AB70" s="543">
        <f t="shared" si="13"/>
        <v>34615</v>
      </c>
      <c r="AC70" s="543">
        <f t="shared" si="13"/>
        <v>35350</v>
      </c>
      <c r="AD70" s="543">
        <f t="shared" si="13"/>
        <v>36085</v>
      </c>
      <c r="AE70" s="543">
        <f t="shared" si="13"/>
        <v>36785</v>
      </c>
      <c r="AF70" s="543">
        <f t="shared" si="13"/>
        <v>37485</v>
      </c>
      <c r="AG70" s="543">
        <f t="shared" si="13"/>
        <v>38185</v>
      </c>
      <c r="AH70" s="543">
        <f t="shared" si="13"/>
        <v>38885</v>
      </c>
      <c r="AI70" s="543">
        <f t="shared" si="13"/>
        <v>39165</v>
      </c>
      <c r="AJ70" s="543">
        <f t="shared" si="13"/>
        <v>39445</v>
      </c>
      <c r="AK70" s="543">
        <f t="shared" si="13"/>
        <v>39725</v>
      </c>
      <c r="AL70" s="543">
        <f t="shared" si="13"/>
        <v>40005</v>
      </c>
      <c r="AM70" s="543">
        <f t="shared" si="13"/>
        <v>40285</v>
      </c>
      <c r="AN70" s="544"/>
      <c r="AO70" s="544"/>
      <c r="AP70" s="544"/>
      <c r="AQ70" s="544"/>
      <c r="AR70" s="544"/>
      <c r="AS70" s="544"/>
      <c r="AT70" s="544"/>
      <c r="AU70" s="544"/>
      <c r="AV70" s="544"/>
      <c r="AW70" s="544"/>
      <c r="AX70" s="544"/>
      <c r="AY70" s="544"/>
      <c r="AZ70" s="544"/>
      <c r="BA70" s="544"/>
      <c r="BB70" s="544"/>
      <c r="BC70" s="544"/>
      <c r="BD70" s="544"/>
      <c r="BE70" s="544"/>
      <c r="BF70" s="544"/>
      <c r="BG70" s="544"/>
      <c r="BH70" s="544"/>
      <c r="BI70" s="544"/>
      <c r="BJ70" s="544"/>
      <c r="BK70" s="544"/>
      <c r="BL70" s="544"/>
      <c r="BM70" s="544"/>
      <c r="BN70" s="544"/>
      <c r="BO70" s="544"/>
      <c r="BP70" s="544"/>
      <c r="BQ70" s="544"/>
      <c r="BR70" s="544"/>
      <c r="BS70" s="544"/>
      <c r="BT70" s="544"/>
      <c r="BU70" s="544"/>
      <c r="BV70" s="544"/>
      <c r="BW70" s="544"/>
      <c r="BX70" s="544"/>
      <c r="BY70" s="544"/>
      <c r="BZ70" s="544"/>
      <c r="CA70" s="544"/>
      <c r="CB70" s="544"/>
      <c r="CC70" s="544"/>
      <c r="CD70" s="544"/>
      <c r="CE70" s="544"/>
      <c r="CF70" s="544"/>
      <c r="CG70" s="544"/>
    </row>
    <row r="71" spans="2:91" s="534" customFormat="1" ht="12" customHeight="1">
      <c r="B71" s="538"/>
      <c r="C71" s="538"/>
      <c r="D71" s="545"/>
      <c r="E71" s="545"/>
      <c r="F71" s="545"/>
      <c r="G71" s="545"/>
      <c r="H71" s="545"/>
      <c r="I71" s="545"/>
      <c r="J71" s="545"/>
      <c r="K71" s="545"/>
      <c r="L71" s="545"/>
      <c r="M71" s="545"/>
      <c r="N71" s="545"/>
      <c r="O71" s="584"/>
      <c r="P71" s="545"/>
      <c r="Q71" s="545"/>
      <c r="R71" s="545"/>
      <c r="S71" s="545"/>
      <c r="T71" s="545"/>
      <c r="U71" s="545"/>
      <c r="V71" s="545"/>
      <c r="W71" s="545"/>
      <c r="X71" s="545"/>
      <c r="Y71" s="545"/>
      <c r="Z71" s="545"/>
      <c r="AA71" s="584"/>
      <c r="AB71" s="545"/>
      <c r="AC71" s="545"/>
      <c r="AD71" s="545"/>
      <c r="AE71" s="545"/>
      <c r="AF71" s="545"/>
      <c r="AG71" s="545"/>
      <c r="AH71" s="545"/>
      <c r="AI71" s="545"/>
      <c r="AJ71" s="545"/>
      <c r="AK71" s="545"/>
      <c r="AL71" s="545"/>
      <c r="AM71" s="545"/>
      <c r="AN71" s="546"/>
      <c r="AO71" s="546"/>
      <c r="AP71" s="546"/>
      <c r="AQ71" s="546"/>
      <c r="AR71" s="546"/>
      <c r="AS71" s="546"/>
      <c r="AT71" s="546"/>
      <c r="AU71" s="546"/>
      <c r="AV71" s="546"/>
      <c r="AW71" s="546"/>
      <c r="AX71" s="546"/>
      <c r="AY71" s="546"/>
      <c r="AZ71" s="546"/>
      <c r="BA71" s="546"/>
      <c r="BB71" s="546"/>
      <c r="BC71" s="546"/>
      <c r="BD71" s="546"/>
      <c r="BE71" s="546"/>
      <c r="BF71" s="546"/>
      <c r="BG71" s="546"/>
      <c r="BH71" s="546"/>
      <c r="BI71" s="546"/>
      <c r="BJ71" s="546"/>
      <c r="BK71" s="546"/>
      <c r="BL71" s="546"/>
      <c r="BM71" s="546"/>
      <c r="BN71" s="546"/>
      <c r="BO71" s="546"/>
      <c r="BP71" s="546"/>
      <c r="BQ71" s="546"/>
      <c r="BR71" s="546"/>
      <c r="BS71" s="546"/>
      <c r="BT71" s="546"/>
      <c r="BU71" s="546"/>
      <c r="BV71" s="546"/>
      <c r="BW71" s="546"/>
      <c r="BX71" s="546"/>
      <c r="BY71" s="546"/>
      <c r="BZ71" s="546"/>
      <c r="CA71" s="546"/>
      <c r="CB71" s="546"/>
      <c r="CC71" s="546"/>
      <c r="CD71" s="546"/>
      <c r="CE71" s="546"/>
      <c r="CF71" s="546"/>
      <c r="CG71" s="546"/>
    </row>
    <row r="72" spans="2:91" s="534" customFormat="1" ht="16" customHeight="1">
      <c r="B72" s="538" t="s">
        <v>333</v>
      </c>
      <c r="C72" s="547">
        <f>'Pricing Model'!C52</f>
        <v>0.6</v>
      </c>
      <c r="D72" s="545"/>
      <c r="E72" s="545"/>
      <c r="F72" s="545"/>
      <c r="G72" s="545"/>
      <c r="H72" s="545"/>
      <c r="I72" s="545"/>
      <c r="J72" s="545"/>
      <c r="K72" s="545"/>
      <c r="L72" s="545"/>
      <c r="M72" s="545"/>
      <c r="N72" s="545"/>
      <c r="O72" s="584"/>
      <c r="P72" s="545"/>
      <c r="Q72" s="545"/>
      <c r="R72" s="545"/>
      <c r="S72" s="545"/>
      <c r="T72" s="545"/>
      <c r="U72" s="545"/>
      <c r="V72" s="545"/>
      <c r="W72" s="545"/>
      <c r="X72" s="545"/>
      <c r="Y72" s="545"/>
      <c r="Z72" s="545"/>
      <c r="AA72" s="584"/>
      <c r="AB72" s="545"/>
      <c r="AC72" s="545"/>
      <c r="AD72" s="545"/>
      <c r="AE72" s="545"/>
      <c r="AF72" s="545"/>
      <c r="AG72" s="545"/>
      <c r="AH72" s="545"/>
      <c r="AI72" s="545"/>
      <c r="AJ72" s="545"/>
      <c r="AK72" s="545"/>
      <c r="AL72" s="545"/>
      <c r="AM72" s="545"/>
      <c r="AN72" s="546"/>
      <c r="AO72" s="546"/>
      <c r="AP72" s="546"/>
      <c r="AQ72" s="546"/>
      <c r="AR72" s="546"/>
      <c r="AS72" s="546"/>
      <c r="AT72" s="546"/>
      <c r="AU72" s="546"/>
      <c r="AV72" s="546"/>
      <c r="AW72" s="546"/>
      <c r="AX72" s="546"/>
      <c r="AY72" s="546"/>
      <c r="AZ72" s="546"/>
      <c r="BA72" s="546"/>
      <c r="BB72" s="546"/>
      <c r="BC72" s="546"/>
      <c r="BD72" s="546"/>
      <c r="BE72" s="546"/>
      <c r="BF72" s="546"/>
      <c r="BG72" s="546"/>
      <c r="BH72" s="546"/>
      <c r="BI72" s="546"/>
      <c r="BJ72" s="546"/>
      <c r="BK72" s="546"/>
      <c r="BL72" s="546"/>
      <c r="BM72" s="546"/>
      <c r="BN72" s="546"/>
      <c r="BO72" s="546"/>
      <c r="BP72" s="546"/>
      <c r="BQ72" s="546"/>
      <c r="BR72" s="546"/>
      <c r="BS72" s="546"/>
      <c r="BT72" s="546"/>
      <c r="BU72" s="546"/>
      <c r="BV72" s="546"/>
      <c r="BW72" s="546"/>
      <c r="BX72" s="546"/>
      <c r="BY72" s="546"/>
      <c r="BZ72" s="546"/>
      <c r="CA72" s="546"/>
      <c r="CB72" s="546"/>
      <c r="CC72" s="546"/>
      <c r="CD72" s="546"/>
      <c r="CE72" s="546"/>
      <c r="CF72" s="546"/>
      <c r="CG72" s="546"/>
    </row>
    <row r="73" spans="2:91" s="536" customFormat="1">
      <c r="B73" s="542" t="s">
        <v>332</v>
      </c>
      <c r="C73" s="542"/>
      <c r="D73" s="548">
        <f t="shared" ref="D73:AM73" si="14">$C72*D70</f>
        <v>294</v>
      </c>
      <c r="E73" s="548">
        <f t="shared" si="14"/>
        <v>567</v>
      </c>
      <c r="F73" s="548">
        <f t="shared" si="14"/>
        <v>840</v>
      </c>
      <c r="G73" s="548">
        <f t="shared" si="14"/>
        <v>1428</v>
      </c>
      <c r="H73" s="548">
        <f t="shared" si="14"/>
        <v>1974</v>
      </c>
      <c r="I73" s="548">
        <f t="shared" si="14"/>
        <v>2520</v>
      </c>
      <c r="J73" s="548">
        <f t="shared" si="14"/>
        <v>3066</v>
      </c>
      <c r="K73" s="548">
        <f t="shared" si="14"/>
        <v>3612</v>
      </c>
      <c r="L73" s="548">
        <f t="shared" si="14"/>
        <v>4158</v>
      </c>
      <c r="M73" s="548">
        <f t="shared" si="14"/>
        <v>4704</v>
      </c>
      <c r="N73" s="548">
        <f t="shared" si="14"/>
        <v>5250</v>
      </c>
      <c r="O73" s="585">
        <f t="shared" si="14"/>
        <v>5796</v>
      </c>
      <c r="P73" s="548">
        <f t="shared" si="14"/>
        <v>6720</v>
      </c>
      <c r="Q73" s="548">
        <f t="shared" si="14"/>
        <v>7644</v>
      </c>
      <c r="R73" s="548">
        <f t="shared" si="14"/>
        <v>8568</v>
      </c>
      <c r="S73" s="548">
        <f t="shared" si="14"/>
        <v>9492</v>
      </c>
      <c r="T73" s="548">
        <f t="shared" si="14"/>
        <v>10416</v>
      </c>
      <c r="U73" s="548">
        <f t="shared" si="14"/>
        <v>11970</v>
      </c>
      <c r="V73" s="548">
        <f t="shared" si="14"/>
        <v>13524</v>
      </c>
      <c r="W73" s="548">
        <f t="shared" si="14"/>
        <v>15078</v>
      </c>
      <c r="X73" s="548">
        <f t="shared" si="14"/>
        <v>16632</v>
      </c>
      <c r="Y73" s="548">
        <f t="shared" si="14"/>
        <v>18186</v>
      </c>
      <c r="Z73" s="548">
        <f t="shared" si="14"/>
        <v>19257</v>
      </c>
      <c r="AA73" s="585">
        <f t="shared" si="14"/>
        <v>20118</v>
      </c>
      <c r="AB73" s="548">
        <f t="shared" si="14"/>
        <v>20769</v>
      </c>
      <c r="AC73" s="548">
        <f t="shared" si="14"/>
        <v>21210</v>
      </c>
      <c r="AD73" s="548">
        <f t="shared" si="14"/>
        <v>21651</v>
      </c>
      <c r="AE73" s="548">
        <f t="shared" si="14"/>
        <v>22071</v>
      </c>
      <c r="AF73" s="548">
        <f t="shared" si="14"/>
        <v>22491</v>
      </c>
      <c r="AG73" s="548">
        <f t="shared" si="14"/>
        <v>22911</v>
      </c>
      <c r="AH73" s="548">
        <f t="shared" si="14"/>
        <v>23331</v>
      </c>
      <c r="AI73" s="548">
        <f t="shared" si="14"/>
        <v>23499</v>
      </c>
      <c r="AJ73" s="548">
        <f t="shared" si="14"/>
        <v>23667</v>
      </c>
      <c r="AK73" s="548">
        <f t="shared" si="14"/>
        <v>23835</v>
      </c>
      <c r="AL73" s="548">
        <f t="shared" si="14"/>
        <v>24003</v>
      </c>
      <c r="AM73" s="548">
        <f t="shared" si="14"/>
        <v>24171</v>
      </c>
      <c r="AN73" s="544"/>
      <c r="AO73" s="544"/>
      <c r="AP73" s="544"/>
      <c r="AQ73" s="544"/>
      <c r="AR73" s="544"/>
      <c r="AS73" s="544"/>
      <c r="AT73" s="544"/>
      <c r="AU73" s="544"/>
      <c r="AV73" s="544"/>
      <c r="AW73" s="544"/>
      <c r="AX73" s="544"/>
      <c r="AY73" s="544"/>
      <c r="AZ73" s="544"/>
      <c r="BA73" s="544"/>
      <c r="BB73" s="544"/>
      <c r="BC73" s="544"/>
      <c r="BD73" s="544"/>
      <c r="BE73" s="544"/>
      <c r="BF73" s="544"/>
      <c r="BG73" s="544"/>
      <c r="BH73" s="544"/>
      <c r="BI73" s="544"/>
      <c r="BJ73" s="544"/>
      <c r="BK73" s="544"/>
      <c r="BL73" s="544"/>
      <c r="BM73" s="544"/>
      <c r="BN73" s="544"/>
      <c r="BO73" s="544"/>
      <c r="BP73" s="544"/>
      <c r="BQ73" s="544"/>
      <c r="BR73" s="544"/>
      <c r="BS73" s="544"/>
      <c r="BT73" s="544"/>
      <c r="BU73" s="544"/>
      <c r="BV73" s="544"/>
      <c r="BW73" s="544"/>
      <c r="BX73" s="544"/>
      <c r="BY73" s="544"/>
      <c r="BZ73" s="544"/>
      <c r="CA73" s="544"/>
      <c r="CB73" s="544"/>
      <c r="CC73" s="544"/>
      <c r="CD73" s="544"/>
      <c r="CE73" s="544"/>
      <c r="CF73" s="544"/>
      <c r="CG73" s="544"/>
    </row>
    <row r="74" spans="2:91" s="534" customFormat="1">
      <c r="B74" s="538"/>
      <c r="C74" s="538"/>
      <c r="D74" s="549"/>
      <c r="E74" s="549"/>
      <c r="F74" s="549"/>
      <c r="G74" s="549"/>
      <c r="H74" s="549"/>
      <c r="I74" s="549"/>
      <c r="J74" s="549"/>
      <c r="K74" s="549"/>
      <c r="L74" s="549"/>
      <c r="M74" s="549"/>
      <c r="N74" s="549"/>
      <c r="O74" s="586"/>
      <c r="P74" s="549"/>
      <c r="Q74" s="549"/>
      <c r="R74" s="549"/>
      <c r="S74" s="549"/>
      <c r="T74" s="549"/>
      <c r="U74" s="549"/>
      <c r="V74" s="549"/>
      <c r="W74" s="549"/>
      <c r="X74" s="549"/>
      <c r="Y74" s="549"/>
      <c r="Z74" s="549"/>
      <c r="AA74" s="586"/>
      <c r="AB74" s="549"/>
      <c r="AC74" s="549"/>
      <c r="AD74" s="549"/>
      <c r="AE74" s="549"/>
      <c r="AF74" s="549"/>
      <c r="AG74" s="549"/>
      <c r="AH74" s="549"/>
      <c r="AI74" s="549"/>
      <c r="AJ74" s="549"/>
      <c r="AK74" s="549"/>
      <c r="AL74" s="549"/>
      <c r="AM74" s="549"/>
      <c r="AN74" s="546"/>
      <c r="AO74" s="546"/>
      <c r="AP74" s="546"/>
      <c r="AQ74" s="546"/>
      <c r="AR74" s="546"/>
      <c r="AS74" s="546"/>
      <c r="AT74" s="546"/>
      <c r="AU74" s="546"/>
      <c r="AV74" s="546"/>
      <c r="AW74" s="546"/>
      <c r="AX74" s="546"/>
      <c r="AY74" s="546"/>
      <c r="AZ74" s="546"/>
      <c r="BA74" s="546"/>
      <c r="BB74" s="546"/>
      <c r="BC74" s="546"/>
      <c r="BD74" s="546"/>
      <c r="BE74" s="546"/>
      <c r="BF74" s="546"/>
      <c r="BG74" s="546"/>
      <c r="BH74" s="546"/>
      <c r="BI74" s="546"/>
      <c r="BJ74" s="546"/>
      <c r="BK74" s="546"/>
      <c r="BL74" s="546"/>
      <c r="BM74" s="546"/>
      <c r="BN74" s="546"/>
      <c r="BO74" s="546"/>
      <c r="BP74" s="546"/>
      <c r="BQ74" s="546"/>
      <c r="BR74" s="546"/>
      <c r="BS74" s="546"/>
      <c r="BT74" s="546"/>
      <c r="BU74" s="546"/>
      <c r="BV74" s="546"/>
      <c r="BW74" s="546"/>
      <c r="BX74" s="546"/>
      <c r="BY74" s="546"/>
      <c r="BZ74" s="546"/>
      <c r="CA74" s="546"/>
      <c r="CB74" s="546"/>
      <c r="CC74" s="546"/>
      <c r="CD74" s="546"/>
      <c r="CE74" s="546"/>
      <c r="CF74" s="546"/>
      <c r="CG74" s="546"/>
    </row>
    <row r="75" spans="2:91" s="534" customFormat="1">
      <c r="B75" s="538"/>
      <c r="C75" s="538"/>
      <c r="D75" s="549"/>
      <c r="E75" s="549"/>
      <c r="F75" s="549"/>
      <c r="G75" s="549"/>
      <c r="H75" s="549"/>
      <c r="I75" s="549"/>
      <c r="J75" s="549"/>
      <c r="K75" s="549"/>
      <c r="L75" s="549"/>
      <c r="M75" s="549"/>
      <c r="N75" s="549"/>
      <c r="O75" s="586"/>
      <c r="P75" s="549"/>
      <c r="Q75" s="549"/>
      <c r="R75" s="549"/>
      <c r="S75" s="549"/>
      <c r="T75" s="549"/>
      <c r="U75" s="549"/>
      <c r="V75" s="549"/>
      <c r="W75" s="549"/>
      <c r="X75" s="549"/>
      <c r="Y75" s="549"/>
      <c r="Z75" s="549"/>
      <c r="AA75" s="586"/>
      <c r="AB75" s="549"/>
      <c r="AC75" s="549"/>
      <c r="AD75" s="549"/>
      <c r="AE75" s="549"/>
      <c r="AF75" s="549"/>
      <c r="AG75" s="549"/>
      <c r="AH75" s="549"/>
      <c r="AI75" s="549"/>
      <c r="AJ75" s="549"/>
      <c r="AK75" s="549"/>
      <c r="AL75" s="549"/>
      <c r="AM75" s="549"/>
      <c r="AN75" s="546"/>
      <c r="AO75" s="546"/>
      <c r="AP75" s="546"/>
      <c r="AQ75" s="546"/>
      <c r="AR75" s="546"/>
      <c r="AS75" s="546"/>
      <c r="AT75" s="546"/>
      <c r="AU75" s="546"/>
      <c r="AV75" s="546"/>
      <c r="AW75" s="546"/>
      <c r="AX75" s="546"/>
      <c r="AY75" s="546"/>
      <c r="AZ75" s="546"/>
      <c r="BA75" s="546"/>
      <c r="BB75" s="546"/>
      <c r="BC75" s="546"/>
      <c r="BD75" s="546"/>
      <c r="BE75" s="546"/>
      <c r="BF75" s="546"/>
      <c r="BG75" s="546"/>
      <c r="BH75" s="546"/>
      <c r="BI75" s="546"/>
      <c r="BJ75" s="546"/>
      <c r="BK75" s="546"/>
      <c r="BL75" s="546"/>
      <c r="BM75" s="546"/>
      <c r="BN75" s="546"/>
      <c r="BO75" s="546"/>
      <c r="BP75" s="546"/>
      <c r="BQ75" s="546"/>
      <c r="BR75" s="546"/>
      <c r="BS75" s="546"/>
      <c r="BT75" s="546"/>
      <c r="BU75" s="546"/>
      <c r="BV75" s="546"/>
      <c r="BW75" s="546"/>
      <c r="BX75" s="546"/>
      <c r="BY75" s="546"/>
      <c r="BZ75" s="546"/>
      <c r="CA75" s="546"/>
      <c r="CB75" s="546"/>
      <c r="CC75" s="546"/>
      <c r="CD75" s="546"/>
      <c r="CE75" s="546"/>
      <c r="CF75" s="546"/>
      <c r="CG75" s="546"/>
    </row>
    <row r="76" spans="2:91" s="534" customFormat="1" ht="19">
      <c r="B76" s="693" t="str">
        <f>'Pricing Model'!D37</f>
        <v>Package B</v>
      </c>
      <c r="C76" s="531"/>
      <c r="D76" s="536"/>
      <c r="E76" s="536"/>
      <c r="F76" s="536"/>
      <c r="G76" s="536"/>
      <c r="H76" s="536"/>
      <c r="I76" s="536"/>
      <c r="J76" s="536"/>
      <c r="K76" s="536"/>
      <c r="L76" s="536"/>
      <c r="M76" s="536"/>
      <c r="N76" s="536"/>
      <c r="O76" s="581"/>
      <c r="P76" s="537"/>
      <c r="Q76" s="536"/>
      <c r="R76" s="536"/>
      <c r="S76" s="536"/>
      <c r="T76" s="536"/>
      <c r="U76" s="536"/>
      <c r="V76" s="536"/>
      <c r="W76" s="536"/>
      <c r="X76" s="536"/>
      <c r="Y76" s="536"/>
      <c r="Z76" s="536"/>
      <c r="AA76" s="581"/>
      <c r="AB76" s="537"/>
      <c r="AC76" s="536"/>
      <c r="AD76" s="536"/>
      <c r="AE76" s="536"/>
      <c r="AF76" s="536"/>
      <c r="AG76" s="536"/>
      <c r="AH76" s="536"/>
      <c r="AI76" s="536"/>
      <c r="AJ76" s="536"/>
      <c r="AK76" s="536"/>
      <c r="AL76" s="536"/>
      <c r="AM76" s="536"/>
    </row>
    <row r="77" spans="2:91">
      <c r="B77" t="s">
        <v>339</v>
      </c>
      <c r="D77" s="557">
        <v>1</v>
      </c>
      <c r="E77" s="558">
        <f t="shared" ref="E77:AM77" si="15">D80</f>
        <v>6</v>
      </c>
      <c r="F77" s="558">
        <f t="shared" si="15"/>
        <v>11</v>
      </c>
      <c r="G77" s="558">
        <f t="shared" si="15"/>
        <v>16</v>
      </c>
      <c r="H77" s="558">
        <f t="shared" si="15"/>
        <v>21</v>
      </c>
      <c r="I77" s="558">
        <f t="shared" si="15"/>
        <v>25</v>
      </c>
      <c r="J77" s="558">
        <f t="shared" si="15"/>
        <v>29</v>
      </c>
      <c r="K77" s="558">
        <f t="shared" si="15"/>
        <v>33</v>
      </c>
      <c r="L77" s="558">
        <f t="shared" si="15"/>
        <v>42</v>
      </c>
      <c r="M77" s="558">
        <f t="shared" si="15"/>
        <v>51</v>
      </c>
      <c r="N77" s="558">
        <f t="shared" si="15"/>
        <v>60</v>
      </c>
      <c r="O77" s="590">
        <f t="shared" si="15"/>
        <v>69</v>
      </c>
      <c r="P77" s="558">
        <f t="shared" si="15"/>
        <v>78</v>
      </c>
      <c r="Q77" s="558">
        <f t="shared" si="15"/>
        <v>93</v>
      </c>
      <c r="R77" s="558">
        <f t="shared" si="15"/>
        <v>108</v>
      </c>
      <c r="S77" s="558">
        <f t="shared" si="15"/>
        <v>123</v>
      </c>
      <c r="T77" s="558">
        <f t="shared" si="15"/>
        <v>138</v>
      </c>
      <c r="U77" s="558">
        <f t="shared" si="15"/>
        <v>153</v>
      </c>
      <c r="V77" s="558">
        <f t="shared" si="15"/>
        <v>168</v>
      </c>
      <c r="W77" s="558">
        <f t="shared" si="15"/>
        <v>183</v>
      </c>
      <c r="X77" s="558">
        <f t="shared" si="15"/>
        <v>199</v>
      </c>
      <c r="Y77" s="558">
        <f t="shared" si="15"/>
        <v>215</v>
      </c>
      <c r="Z77" s="558">
        <f t="shared" si="15"/>
        <v>231</v>
      </c>
      <c r="AA77" s="590">
        <f t="shared" si="15"/>
        <v>247</v>
      </c>
      <c r="AB77" s="558">
        <f t="shared" si="15"/>
        <v>243</v>
      </c>
      <c r="AC77" s="558">
        <f t="shared" si="15"/>
        <v>268</v>
      </c>
      <c r="AD77" s="558">
        <f t="shared" si="15"/>
        <v>293</v>
      </c>
      <c r="AE77" s="558">
        <f t="shared" si="15"/>
        <v>318</v>
      </c>
      <c r="AF77" s="558">
        <f t="shared" si="15"/>
        <v>338</v>
      </c>
      <c r="AG77" s="558">
        <f t="shared" si="15"/>
        <v>358</v>
      </c>
      <c r="AH77" s="558">
        <f t="shared" si="15"/>
        <v>378</v>
      </c>
      <c r="AI77" s="558">
        <f t="shared" si="15"/>
        <v>398</v>
      </c>
      <c r="AJ77" s="558">
        <f t="shared" si="15"/>
        <v>408</v>
      </c>
      <c r="AK77" s="558">
        <f t="shared" si="15"/>
        <v>418</v>
      </c>
      <c r="AL77" s="558">
        <f t="shared" si="15"/>
        <v>428</v>
      </c>
      <c r="AM77" s="558">
        <f t="shared" si="15"/>
        <v>438</v>
      </c>
      <c r="AN77" s="559"/>
      <c r="AO77" s="559"/>
      <c r="AP77" s="559"/>
      <c r="AQ77" s="559"/>
      <c r="AR77" s="559"/>
      <c r="AS77" s="559"/>
      <c r="AT77" s="559"/>
      <c r="AU77" s="559"/>
      <c r="AV77" s="559"/>
      <c r="AW77" s="559"/>
      <c r="AX77" s="559"/>
      <c r="AY77" s="559"/>
      <c r="AZ77" s="559"/>
      <c r="BA77" s="559"/>
      <c r="BB77" s="559"/>
      <c r="BC77" s="559"/>
      <c r="BD77" s="559"/>
      <c r="BE77" s="559"/>
      <c r="BF77" s="559"/>
      <c r="BG77" s="559"/>
      <c r="BH77" s="559"/>
      <c r="BI77" s="559"/>
      <c r="BJ77" s="559"/>
      <c r="BK77" s="559"/>
      <c r="BL77" s="559"/>
      <c r="BM77" s="559"/>
      <c r="BN77" s="559"/>
      <c r="BO77" s="559"/>
      <c r="BP77" s="559"/>
      <c r="BQ77" s="559"/>
      <c r="BR77" s="559"/>
      <c r="BS77" s="559"/>
      <c r="BT77" s="559"/>
      <c r="BU77" s="559"/>
      <c r="BV77" s="559"/>
      <c r="BW77" s="559"/>
      <c r="BX77" s="559"/>
      <c r="BY77" s="559"/>
      <c r="BZ77" s="559"/>
      <c r="CA77" s="559"/>
      <c r="CB77" s="559"/>
      <c r="CC77" s="559"/>
      <c r="CD77" s="559"/>
      <c r="CE77" s="559"/>
      <c r="CF77" s="559"/>
      <c r="CG77" s="559"/>
      <c r="CH77" s="559"/>
      <c r="CI77" s="559"/>
      <c r="CJ77" s="559"/>
      <c r="CK77" s="559"/>
      <c r="CL77" s="559"/>
      <c r="CM77" s="559"/>
    </row>
    <row r="78" spans="2:91">
      <c r="B78" t="s">
        <v>338</v>
      </c>
      <c r="D78" s="557">
        <v>6</v>
      </c>
      <c r="E78" s="557">
        <v>6</v>
      </c>
      <c r="F78" s="557">
        <v>6</v>
      </c>
      <c r="G78" s="557">
        <v>6</v>
      </c>
      <c r="H78" s="557">
        <v>6</v>
      </c>
      <c r="I78" s="557">
        <v>6</v>
      </c>
      <c r="J78" s="557">
        <v>6</v>
      </c>
      <c r="K78" s="557">
        <v>12</v>
      </c>
      <c r="L78" s="557">
        <v>12</v>
      </c>
      <c r="M78" s="557">
        <v>12</v>
      </c>
      <c r="N78" s="557">
        <v>12</v>
      </c>
      <c r="O78" s="591">
        <v>12</v>
      </c>
      <c r="P78" s="557">
        <v>18</v>
      </c>
      <c r="Q78" s="557">
        <v>18</v>
      </c>
      <c r="R78" s="557">
        <v>18</v>
      </c>
      <c r="S78" s="557">
        <v>18</v>
      </c>
      <c r="T78" s="557">
        <v>18</v>
      </c>
      <c r="U78" s="557">
        <v>18</v>
      </c>
      <c r="V78" s="557">
        <v>18</v>
      </c>
      <c r="W78" s="557">
        <v>20</v>
      </c>
      <c r="X78" s="557">
        <v>20</v>
      </c>
      <c r="Y78" s="557">
        <v>20</v>
      </c>
      <c r="Z78" s="557">
        <v>20</v>
      </c>
      <c r="AA78" s="591"/>
      <c r="AB78" s="557">
        <v>30</v>
      </c>
      <c r="AC78" s="557">
        <v>30</v>
      </c>
      <c r="AD78" s="557">
        <v>30</v>
      </c>
      <c r="AE78" s="557">
        <v>25</v>
      </c>
      <c r="AF78" s="557">
        <v>25</v>
      </c>
      <c r="AG78" s="557">
        <v>25</v>
      </c>
      <c r="AH78" s="557">
        <v>25</v>
      </c>
      <c r="AI78" s="557">
        <v>15</v>
      </c>
      <c r="AJ78" s="557">
        <v>15</v>
      </c>
      <c r="AK78" s="557">
        <v>15</v>
      </c>
      <c r="AL78" s="557">
        <v>15</v>
      </c>
      <c r="AM78" s="557">
        <v>15</v>
      </c>
      <c r="AN78" s="559"/>
      <c r="AO78" s="559"/>
      <c r="AP78" s="559"/>
      <c r="AQ78" s="559"/>
      <c r="AR78" s="559"/>
      <c r="AS78" s="559"/>
      <c r="AT78" s="559"/>
      <c r="AU78" s="559"/>
      <c r="AV78" s="559"/>
      <c r="AW78" s="559"/>
      <c r="AX78" s="559"/>
      <c r="AY78" s="559"/>
      <c r="AZ78" s="559"/>
      <c r="BA78" s="559"/>
      <c r="BB78" s="559"/>
      <c r="BC78" s="559"/>
      <c r="BD78" s="559"/>
      <c r="BE78" s="559"/>
      <c r="BF78" s="559"/>
      <c r="BG78" s="559"/>
      <c r="BH78" s="559"/>
      <c r="BI78" s="559"/>
      <c r="BJ78" s="559"/>
      <c r="BK78" s="559"/>
      <c r="BL78" s="559"/>
      <c r="BM78" s="559"/>
      <c r="BN78" s="559"/>
      <c r="BO78" s="559"/>
      <c r="BP78" s="559"/>
      <c r="BQ78" s="559"/>
      <c r="BR78" s="559"/>
      <c r="BS78" s="559"/>
      <c r="BT78" s="559"/>
      <c r="BU78" s="559"/>
      <c r="BV78" s="559"/>
      <c r="BW78" s="559"/>
      <c r="BX78" s="559"/>
      <c r="BY78" s="559"/>
      <c r="BZ78" s="559"/>
      <c r="CA78" s="559"/>
      <c r="CB78" s="559"/>
      <c r="CC78" s="559"/>
      <c r="CD78" s="559"/>
      <c r="CE78" s="559"/>
      <c r="CF78" s="559"/>
      <c r="CG78" s="559"/>
      <c r="CH78" s="559"/>
      <c r="CI78" s="559"/>
      <c r="CJ78" s="559"/>
      <c r="CK78" s="559"/>
      <c r="CL78" s="559"/>
      <c r="CM78" s="559"/>
    </row>
    <row r="79" spans="2:91">
      <c r="B79" t="s">
        <v>337</v>
      </c>
      <c r="D79" s="557">
        <v>-1</v>
      </c>
      <c r="E79" s="557">
        <v>-1</v>
      </c>
      <c r="F79" s="557">
        <v>-1</v>
      </c>
      <c r="G79" s="557">
        <v>-1</v>
      </c>
      <c r="H79" s="557">
        <v>-2</v>
      </c>
      <c r="I79" s="557">
        <v>-2</v>
      </c>
      <c r="J79" s="557">
        <v>-2</v>
      </c>
      <c r="K79" s="557">
        <v>-3</v>
      </c>
      <c r="L79" s="557">
        <v>-3</v>
      </c>
      <c r="M79" s="557">
        <v>-3</v>
      </c>
      <c r="N79" s="557">
        <v>-3</v>
      </c>
      <c r="O79" s="591">
        <v>-3</v>
      </c>
      <c r="P79" s="557">
        <v>-3</v>
      </c>
      <c r="Q79" s="557">
        <v>-3</v>
      </c>
      <c r="R79" s="557">
        <v>-3</v>
      </c>
      <c r="S79" s="557">
        <v>-3</v>
      </c>
      <c r="T79" s="557">
        <v>-3</v>
      </c>
      <c r="U79" s="557">
        <v>-3</v>
      </c>
      <c r="V79" s="557">
        <v>-3</v>
      </c>
      <c r="W79" s="557">
        <v>-4</v>
      </c>
      <c r="X79" s="557">
        <v>-4</v>
      </c>
      <c r="Y79" s="557">
        <v>-4</v>
      </c>
      <c r="Z79" s="557">
        <v>-4</v>
      </c>
      <c r="AA79" s="591">
        <v>-4</v>
      </c>
      <c r="AB79" s="557">
        <v>-5</v>
      </c>
      <c r="AC79" s="557">
        <v>-5</v>
      </c>
      <c r="AD79" s="557">
        <v>-5</v>
      </c>
      <c r="AE79" s="557">
        <v>-5</v>
      </c>
      <c r="AF79" s="557">
        <v>-5</v>
      </c>
      <c r="AG79" s="557">
        <v>-5</v>
      </c>
      <c r="AH79" s="557">
        <v>-5</v>
      </c>
      <c r="AI79" s="557">
        <v>-5</v>
      </c>
      <c r="AJ79" s="557">
        <v>-5</v>
      </c>
      <c r="AK79" s="557">
        <v>-5</v>
      </c>
      <c r="AL79" s="557">
        <v>-5</v>
      </c>
      <c r="AM79" s="557">
        <v>-5</v>
      </c>
      <c r="AN79" s="559"/>
      <c r="AO79" s="559"/>
      <c r="AP79" s="559"/>
      <c r="AQ79" s="559"/>
      <c r="AR79" s="559"/>
      <c r="AS79" s="559"/>
      <c r="AT79" s="559"/>
      <c r="AU79" s="559"/>
      <c r="AV79" s="559"/>
      <c r="AW79" s="559"/>
      <c r="AX79" s="559"/>
      <c r="AY79" s="559"/>
      <c r="AZ79" s="559"/>
      <c r="BA79" s="559"/>
      <c r="BB79" s="559"/>
      <c r="BC79" s="559"/>
      <c r="BD79" s="559"/>
      <c r="BE79" s="559"/>
      <c r="BF79" s="559"/>
      <c r="BG79" s="559"/>
      <c r="BH79" s="559"/>
      <c r="BI79" s="559"/>
      <c r="BJ79" s="559"/>
      <c r="BK79" s="559"/>
      <c r="BL79" s="559"/>
      <c r="BM79" s="559"/>
      <c r="BN79" s="559"/>
      <c r="BO79" s="559"/>
      <c r="BP79" s="559"/>
      <c r="BQ79" s="559"/>
      <c r="BR79" s="559"/>
      <c r="BS79" s="559"/>
      <c r="BT79" s="559"/>
      <c r="BU79" s="559"/>
      <c r="BV79" s="559"/>
      <c r="BW79" s="559"/>
      <c r="BX79" s="559"/>
      <c r="BY79" s="559"/>
      <c r="BZ79" s="559"/>
      <c r="CA79" s="559"/>
      <c r="CB79" s="559"/>
      <c r="CC79" s="559"/>
      <c r="CD79" s="559"/>
      <c r="CE79" s="559"/>
      <c r="CF79" s="559"/>
      <c r="CG79" s="559"/>
      <c r="CH79" s="559"/>
      <c r="CI79" s="559"/>
      <c r="CJ79" s="559"/>
      <c r="CK79" s="559"/>
      <c r="CL79" s="559"/>
      <c r="CM79" s="559"/>
    </row>
    <row r="80" spans="2:91" s="1" customFormat="1">
      <c r="B80" s="560" t="s">
        <v>336</v>
      </c>
      <c r="C80" s="560"/>
      <c r="D80" s="561">
        <f t="shared" ref="D80:AM80" si="16">SUM(D77:D79)</f>
        <v>6</v>
      </c>
      <c r="E80" s="561">
        <f t="shared" si="16"/>
        <v>11</v>
      </c>
      <c r="F80" s="561">
        <f t="shared" si="16"/>
        <v>16</v>
      </c>
      <c r="G80" s="561">
        <f t="shared" si="16"/>
        <v>21</v>
      </c>
      <c r="H80" s="561">
        <f t="shared" si="16"/>
        <v>25</v>
      </c>
      <c r="I80" s="561">
        <f t="shared" si="16"/>
        <v>29</v>
      </c>
      <c r="J80" s="561">
        <f t="shared" si="16"/>
        <v>33</v>
      </c>
      <c r="K80" s="561">
        <f t="shared" si="16"/>
        <v>42</v>
      </c>
      <c r="L80" s="561">
        <f t="shared" si="16"/>
        <v>51</v>
      </c>
      <c r="M80" s="561">
        <f t="shared" si="16"/>
        <v>60</v>
      </c>
      <c r="N80" s="561">
        <f t="shared" si="16"/>
        <v>69</v>
      </c>
      <c r="O80" s="592">
        <f t="shared" si="16"/>
        <v>78</v>
      </c>
      <c r="P80" s="561">
        <f t="shared" si="16"/>
        <v>93</v>
      </c>
      <c r="Q80" s="561">
        <f t="shared" si="16"/>
        <v>108</v>
      </c>
      <c r="R80" s="561">
        <f t="shared" si="16"/>
        <v>123</v>
      </c>
      <c r="S80" s="561">
        <f t="shared" si="16"/>
        <v>138</v>
      </c>
      <c r="T80" s="561">
        <f t="shared" si="16"/>
        <v>153</v>
      </c>
      <c r="U80" s="561">
        <f t="shared" si="16"/>
        <v>168</v>
      </c>
      <c r="V80" s="561">
        <f t="shared" si="16"/>
        <v>183</v>
      </c>
      <c r="W80" s="561">
        <f t="shared" si="16"/>
        <v>199</v>
      </c>
      <c r="X80" s="561">
        <f t="shared" si="16"/>
        <v>215</v>
      </c>
      <c r="Y80" s="561">
        <f t="shared" si="16"/>
        <v>231</v>
      </c>
      <c r="Z80" s="561">
        <f t="shared" si="16"/>
        <v>247</v>
      </c>
      <c r="AA80" s="592">
        <f t="shared" si="16"/>
        <v>243</v>
      </c>
      <c r="AB80" s="561">
        <f t="shared" si="16"/>
        <v>268</v>
      </c>
      <c r="AC80" s="561">
        <f t="shared" si="16"/>
        <v>293</v>
      </c>
      <c r="AD80" s="561">
        <f t="shared" si="16"/>
        <v>318</v>
      </c>
      <c r="AE80" s="561">
        <f t="shared" si="16"/>
        <v>338</v>
      </c>
      <c r="AF80" s="561">
        <f t="shared" si="16"/>
        <v>358</v>
      </c>
      <c r="AG80" s="561">
        <f t="shared" si="16"/>
        <v>378</v>
      </c>
      <c r="AH80" s="561">
        <f t="shared" si="16"/>
        <v>398</v>
      </c>
      <c r="AI80" s="561">
        <f t="shared" si="16"/>
        <v>408</v>
      </c>
      <c r="AJ80" s="561">
        <f t="shared" si="16"/>
        <v>418</v>
      </c>
      <c r="AK80" s="561">
        <f t="shared" si="16"/>
        <v>428</v>
      </c>
      <c r="AL80" s="561">
        <f t="shared" si="16"/>
        <v>438</v>
      </c>
      <c r="AM80" s="561">
        <f t="shared" si="16"/>
        <v>448</v>
      </c>
      <c r="AN80" s="562"/>
      <c r="AO80" s="562"/>
      <c r="AP80" s="562"/>
      <c r="AQ80" s="562"/>
      <c r="AR80" s="562"/>
      <c r="AS80" s="562"/>
      <c r="AT80" s="562"/>
      <c r="AU80" s="562"/>
      <c r="AV80" s="562"/>
      <c r="AW80" s="562"/>
      <c r="AX80" s="562"/>
      <c r="AY80" s="562"/>
      <c r="AZ80" s="562"/>
      <c r="BA80" s="562"/>
      <c r="BB80" s="562"/>
      <c r="BC80" s="562"/>
      <c r="BD80" s="562"/>
      <c r="BE80" s="562"/>
      <c r="BF80" s="562"/>
      <c r="BG80" s="562"/>
      <c r="BH80" s="562"/>
      <c r="BI80" s="562"/>
      <c r="BJ80" s="562"/>
      <c r="BK80" s="562"/>
      <c r="BL80" s="562"/>
      <c r="BM80" s="562"/>
      <c r="BN80" s="562"/>
      <c r="BO80" s="562"/>
      <c r="BP80" s="562"/>
      <c r="BQ80" s="562"/>
      <c r="BR80" s="562"/>
      <c r="BS80" s="562"/>
      <c r="BT80" s="562"/>
      <c r="BU80" s="562"/>
      <c r="BV80" s="562"/>
      <c r="BW80" s="562"/>
      <c r="BX80" s="562"/>
      <c r="BY80" s="562"/>
      <c r="BZ80" s="562"/>
      <c r="CA80" s="562"/>
      <c r="CB80" s="562"/>
      <c r="CC80" s="562"/>
      <c r="CD80" s="562"/>
      <c r="CE80" s="562"/>
      <c r="CF80" s="562"/>
      <c r="CG80" s="562"/>
      <c r="CH80" s="562"/>
      <c r="CI80" s="562"/>
      <c r="CJ80" s="562"/>
      <c r="CK80" s="562"/>
      <c r="CL80" s="562"/>
      <c r="CM80" s="562"/>
    </row>
    <row r="81" spans="2:85" s="534" customFormat="1" ht="12" customHeight="1">
      <c r="B81" s="535"/>
      <c r="C81" s="531"/>
      <c r="D81" s="536"/>
      <c r="E81" s="536"/>
      <c r="F81" s="536"/>
      <c r="G81" s="536"/>
      <c r="H81" s="536"/>
      <c r="I81" s="536"/>
      <c r="J81" s="536"/>
      <c r="K81" s="536"/>
      <c r="L81" s="536"/>
      <c r="M81" s="536"/>
      <c r="N81" s="536"/>
      <c r="O81" s="581"/>
      <c r="P81" s="537"/>
      <c r="Q81" s="536"/>
      <c r="R81" s="536"/>
      <c r="S81" s="536"/>
      <c r="T81" s="536"/>
      <c r="U81" s="536"/>
      <c r="V81" s="536"/>
      <c r="W81" s="536"/>
      <c r="X81" s="536"/>
      <c r="Y81" s="536"/>
      <c r="Z81" s="536"/>
      <c r="AA81" s="581"/>
      <c r="AB81" s="537"/>
      <c r="AC81" s="536"/>
      <c r="AD81" s="536"/>
      <c r="AE81" s="536"/>
      <c r="AF81" s="536"/>
      <c r="AG81" s="536"/>
      <c r="AH81" s="536"/>
      <c r="AI81" s="536"/>
      <c r="AJ81" s="536"/>
      <c r="AK81" s="536"/>
      <c r="AL81" s="536"/>
      <c r="AM81" s="536"/>
    </row>
    <row r="82" spans="2:85" s="534" customFormat="1">
      <c r="B82" s="538" t="s">
        <v>335</v>
      </c>
      <c r="C82" s="539">
        <f>'Pricing Model'!D42</f>
        <v>45</v>
      </c>
      <c r="D82" s="536"/>
      <c r="E82" s="536"/>
      <c r="F82" s="536"/>
      <c r="G82" s="536"/>
      <c r="H82" s="536"/>
      <c r="I82" s="536"/>
      <c r="J82" s="536"/>
      <c r="K82" s="536"/>
      <c r="L82" s="536"/>
      <c r="M82" s="536"/>
      <c r="N82" s="536"/>
      <c r="O82" s="581"/>
      <c r="P82" s="537"/>
      <c r="Q82" s="536"/>
      <c r="R82" s="536"/>
      <c r="S82" s="536"/>
      <c r="T82" s="536"/>
      <c r="U82" s="536"/>
      <c r="V82" s="536"/>
      <c r="W82" s="536"/>
      <c r="X82" s="536"/>
      <c r="Y82" s="536"/>
      <c r="Z82" s="536"/>
      <c r="AA82" s="581"/>
      <c r="AB82" s="537"/>
      <c r="AC82" s="536"/>
      <c r="AD82" s="536"/>
      <c r="AE82" s="536"/>
      <c r="AF82" s="536"/>
      <c r="AG82" s="536"/>
      <c r="AH82" s="536"/>
      <c r="AI82" s="536"/>
      <c r="AJ82" s="536"/>
      <c r="AK82" s="536"/>
      <c r="AL82" s="536"/>
      <c r="AM82" s="536"/>
    </row>
    <row r="83" spans="2:85" s="536" customFormat="1">
      <c r="B83" s="542" t="s">
        <v>334</v>
      </c>
      <c r="C83" s="542"/>
      <c r="D83" s="543">
        <f t="shared" ref="D83:AM83" si="17">$C82*D80</f>
        <v>270</v>
      </c>
      <c r="E83" s="543">
        <f t="shared" si="17"/>
        <v>495</v>
      </c>
      <c r="F83" s="543">
        <f t="shared" si="17"/>
        <v>720</v>
      </c>
      <c r="G83" s="543">
        <f t="shared" si="17"/>
        <v>945</v>
      </c>
      <c r="H83" s="543">
        <f t="shared" si="17"/>
        <v>1125</v>
      </c>
      <c r="I83" s="543">
        <f t="shared" si="17"/>
        <v>1305</v>
      </c>
      <c r="J83" s="543">
        <f t="shared" si="17"/>
        <v>1485</v>
      </c>
      <c r="K83" s="543">
        <f t="shared" si="17"/>
        <v>1890</v>
      </c>
      <c r="L83" s="543">
        <f t="shared" si="17"/>
        <v>2295</v>
      </c>
      <c r="M83" s="543">
        <f t="shared" si="17"/>
        <v>2700</v>
      </c>
      <c r="N83" s="543">
        <f t="shared" si="17"/>
        <v>3105</v>
      </c>
      <c r="O83" s="583">
        <f t="shared" si="17"/>
        <v>3510</v>
      </c>
      <c r="P83" s="543">
        <f t="shared" si="17"/>
        <v>4185</v>
      </c>
      <c r="Q83" s="543">
        <f t="shared" si="17"/>
        <v>4860</v>
      </c>
      <c r="R83" s="543">
        <f t="shared" si="17"/>
        <v>5535</v>
      </c>
      <c r="S83" s="543">
        <f t="shared" si="17"/>
        <v>6210</v>
      </c>
      <c r="T83" s="543">
        <f t="shared" si="17"/>
        <v>6885</v>
      </c>
      <c r="U83" s="543">
        <f t="shared" si="17"/>
        <v>7560</v>
      </c>
      <c r="V83" s="543">
        <f t="shared" si="17"/>
        <v>8235</v>
      </c>
      <c r="W83" s="543">
        <f t="shared" si="17"/>
        <v>8955</v>
      </c>
      <c r="X83" s="543">
        <f t="shared" si="17"/>
        <v>9675</v>
      </c>
      <c r="Y83" s="543">
        <f t="shared" si="17"/>
        <v>10395</v>
      </c>
      <c r="Z83" s="543">
        <f t="shared" si="17"/>
        <v>11115</v>
      </c>
      <c r="AA83" s="583">
        <f t="shared" si="17"/>
        <v>10935</v>
      </c>
      <c r="AB83" s="543">
        <f t="shared" si="17"/>
        <v>12060</v>
      </c>
      <c r="AC83" s="543">
        <f t="shared" si="17"/>
        <v>13185</v>
      </c>
      <c r="AD83" s="543">
        <f t="shared" si="17"/>
        <v>14310</v>
      </c>
      <c r="AE83" s="543">
        <f t="shared" si="17"/>
        <v>15210</v>
      </c>
      <c r="AF83" s="543">
        <f t="shared" si="17"/>
        <v>16110</v>
      </c>
      <c r="AG83" s="543">
        <f t="shared" si="17"/>
        <v>17010</v>
      </c>
      <c r="AH83" s="543">
        <f t="shared" si="17"/>
        <v>17910</v>
      </c>
      <c r="AI83" s="543">
        <f t="shared" si="17"/>
        <v>18360</v>
      </c>
      <c r="AJ83" s="543">
        <f t="shared" si="17"/>
        <v>18810</v>
      </c>
      <c r="AK83" s="543">
        <f t="shared" si="17"/>
        <v>19260</v>
      </c>
      <c r="AL83" s="543">
        <f t="shared" si="17"/>
        <v>19710</v>
      </c>
      <c r="AM83" s="543">
        <f t="shared" si="17"/>
        <v>20160</v>
      </c>
      <c r="AN83" s="544"/>
      <c r="AO83" s="544"/>
      <c r="AP83" s="544"/>
      <c r="AQ83" s="544"/>
      <c r="AR83" s="544"/>
      <c r="AS83" s="544"/>
      <c r="AT83" s="544"/>
      <c r="AU83" s="544"/>
      <c r="AV83" s="544"/>
      <c r="AW83" s="544"/>
      <c r="AX83" s="544"/>
      <c r="AY83" s="544"/>
      <c r="AZ83" s="544"/>
      <c r="BA83" s="544"/>
      <c r="BB83" s="544"/>
      <c r="BC83" s="544"/>
      <c r="BD83" s="544"/>
      <c r="BE83" s="544"/>
      <c r="BF83" s="544"/>
      <c r="BG83" s="544"/>
      <c r="BH83" s="544"/>
      <c r="BI83" s="544"/>
      <c r="BJ83" s="544"/>
      <c r="BK83" s="544"/>
      <c r="BL83" s="544"/>
      <c r="BM83" s="544"/>
      <c r="BN83" s="544"/>
      <c r="BO83" s="544"/>
      <c r="BP83" s="544"/>
      <c r="BQ83" s="544"/>
      <c r="BR83" s="544"/>
      <c r="BS83" s="544"/>
      <c r="BT83" s="544"/>
      <c r="BU83" s="544"/>
      <c r="BV83" s="544"/>
      <c r="BW83" s="544"/>
      <c r="BX83" s="544"/>
      <c r="BY83" s="544"/>
      <c r="BZ83" s="544"/>
      <c r="CA83" s="544"/>
      <c r="CB83" s="544"/>
      <c r="CC83" s="544"/>
      <c r="CD83" s="544"/>
      <c r="CE83" s="544"/>
      <c r="CF83" s="544"/>
      <c r="CG83" s="544"/>
    </row>
    <row r="84" spans="2:85" s="534" customFormat="1" ht="12" customHeight="1">
      <c r="B84" s="538"/>
      <c r="C84" s="538"/>
      <c r="D84" s="545"/>
      <c r="E84" s="545"/>
      <c r="F84" s="545"/>
      <c r="G84" s="545"/>
      <c r="H84" s="545"/>
      <c r="I84" s="545"/>
      <c r="J84" s="545"/>
      <c r="K84" s="545"/>
      <c r="L84" s="545"/>
      <c r="M84" s="545"/>
      <c r="N84" s="545"/>
      <c r="O84" s="584"/>
      <c r="P84" s="545"/>
      <c r="Q84" s="545"/>
      <c r="R84" s="545"/>
      <c r="S84" s="545"/>
      <c r="T84" s="545"/>
      <c r="U84" s="545"/>
      <c r="V84" s="545"/>
      <c r="W84" s="545"/>
      <c r="X84" s="545"/>
      <c r="Y84" s="545"/>
      <c r="Z84" s="545"/>
      <c r="AA84" s="584"/>
      <c r="AB84" s="545"/>
      <c r="AC84" s="545"/>
      <c r="AD84" s="545"/>
      <c r="AE84" s="545"/>
      <c r="AF84" s="545"/>
      <c r="AG84" s="545"/>
      <c r="AH84" s="545"/>
      <c r="AI84" s="545"/>
      <c r="AJ84" s="545"/>
      <c r="AK84" s="545"/>
      <c r="AL84" s="545"/>
      <c r="AM84" s="545"/>
      <c r="AN84" s="546"/>
      <c r="AO84" s="546"/>
      <c r="AP84" s="546"/>
      <c r="AQ84" s="546"/>
      <c r="AR84" s="546"/>
      <c r="AS84" s="546"/>
      <c r="AT84" s="546"/>
      <c r="AU84" s="546"/>
      <c r="AV84" s="546"/>
      <c r="AW84" s="546"/>
      <c r="AX84" s="546"/>
      <c r="AY84" s="546"/>
      <c r="AZ84" s="546"/>
      <c r="BA84" s="546"/>
      <c r="BB84" s="546"/>
      <c r="BC84" s="546"/>
      <c r="BD84" s="546"/>
      <c r="BE84" s="546"/>
      <c r="BF84" s="546"/>
      <c r="BG84" s="546"/>
      <c r="BH84" s="546"/>
      <c r="BI84" s="546"/>
      <c r="BJ84" s="546"/>
      <c r="BK84" s="546"/>
      <c r="BL84" s="546"/>
      <c r="BM84" s="546"/>
      <c r="BN84" s="546"/>
      <c r="BO84" s="546"/>
      <c r="BP84" s="546"/>
      <c r="BQ84" s="546"/>
      <c r="BR84" s="546"/>
      <c r="BS84" s="546"/>
      <c r="BT84" s="546"/>
      <c r="BU84" s="546"/>
      <c r="BV84" s="546"/>
      <c r="BW84" s="546"/>
      <c r="BX84" s="546"/>
      <c r="BY84" s="546"/>
      <c r="BZ84" s="546"/>
      <c r="CA84" s="546"/>
      <c r="CB84" s="546"/>
      <c r="CC84" s="546"/>
      <c r="CD84" s="546"/>
      <c r="CE84" s="546"/>
      <c r="CF84" s="546"/>
      <c r="CG84" s="546"/>
    </row>
    <row r="85" spans="2:85" s="534" customFormat="1" ht="16" customHeight="1">
      <c r="B85" s="538" t="s">
        <v>333</v>
      </c>
      <c r="C85" s="547">
        <f>'Pricing Model'!D52</f>
        <v>0.68888888888888888</v>
      </c>
      <c r="D85" s="545"/>
      <c r="E85" s="545"/>
      <c r="F85" s="545"/>
      <c r="G85" s="545"/>
      <c r="H85" s="545"/>
      <c r="I85" s="545"/>
      <c r="J85" s="545"/>
      <c r="K85" s="545"/>
      <c r="L85" s="545"/>
      <c r="M85" s="545"/>
      <c r="N85" s="545"/>
      <c r="O85" s="584"/>
      <c r="P85" s="545"/>
      <c r="Q85" s="545"/>
      <c r="R85" s="545"/>
      <c r="S85" s="545"/>
      <c r="T85" s="545"/>
      <c r="U85" s="545"/>
      <c r="V85" s="545"/>
      <c r="W85" s="545"/>
      <c r="X85" s="545"/>
      <c r="Y85" s="545"/>
      <c r="Z85" s="545"/>
      <c r="AA85" s="584"/>
      <c r="AB85" s="545"/>
      <c r="AC85" s="545"/>
      <c r="AD85" s="545"/>
      <c r="AE85" s="545"/>
      <c r="AF85" s="545"/>
      <c r="AG85" s="545"/>
      <c r="AH85" s="545"/>
      <c r="AI85" s="545"/>
      <c r="AJ85" s="545"/>
      <c r="AK85" s="545"/>
      <c r="AL85" s="545"/>
      <c r="AM85" s="545"/>
      <c r="AN85" s="546"/>
      <c r="AO85" s="546"/>
      <c r="AP85" s="546"/>
      <c r="AQ85" s="546"/>
      <c r="AR85" s="546"/>
      <c r="AS85" s="546"/>
      <c r="AT85" s="546"/>
      <c r="AU85" s="546"/>
      <c r="AV85" s="546"/>
      <c r="AW85" s="546"/>
      <c r="AX85" s="546"/>
      <c r="AY85" s="546"/>
      <c r="AZ85" s="546"/>
      <c r="BA85" s="546"/>
      <c r="BB85" s="546"/>
      <c r="BC85" s="546"/>
      <c r="BD85" s="546"/>
      <c r="BE85" s="546"/>
      <c r="BF85" s="546"/>
      <c r="BG85" s="546"/>
      <c r="BH85" s="546"/>
      <c r="BI85" s="546"/>
      <c r="BJ85" s="546"/>
      <c r="BK85" s="546"/>
      <c r="BL85" s="546"/>
      <c r="BM85" s="546"/>
      <c r="BN85" s="546"/>
      <c r="BO85" s="546"/>
      <c r="BP85" s="546"/>
      <c r="BQ85" s="546"/>
      <c r="BR85" s="546"/>
      <c r="BS85" s="546"/>
      <c r="BT85" s="546"/>
      <c r="BU85" s="546"/>
      <c r="BV85" s="546"/>
      <c r="BW85" s="546"/>
      <c r="BX85" s="546"/>
      <c r="BY85" s="546"/>
      <c r="BZ85" s="546"/>
      <c r="CA85" s="546"/>
      <c r="CB85" s="546"/>
      <c r="CC85" s="546"/>
      <c r="CD85" s="546"/>
      <c r="CE85" s="546"/>
      <c r="CF85" s="546"/>
      <c r="CG85" s="546"/>
    </row>
    <row r="86" spans="2:85" s="536" customFormat="1">
      <c r="B86" s="542" t="s">
        <v>332</v>
      </c>
      <c r="C86" s="542"/>
      <c r="D86" s="548">
        <f t="shared" ref="D86:AM86" si="18">$C85*D83</f>
        <v>186</v>
      </c>
      <c r="E86" s="548">
        <f t="shared" si="18"/>
        <v>341</v>
      </c>
      <c r="F86" s="548">
        <f t="shared" si="18"/>
        <v>496</v>
      </c>
      <c r="G86" s="548">
        <f t="shared" si="18"/>
        <v>651</v>
      </c>
      <c r="H86" s="548">
        <f t="shared" si="18"/>
        <v>775</v>
      </c>
      <c r="I86" s="548">
        <f t="shared" si="18"/>
        <v>899</v>
      </c>
      <c r="J86" s="548">
        <f t="shared" si="18"/>
        <v>1023</v>
      </c>
      <c r="K86" s="548">
        <f t="shared" si="18"/>
        <v>1302</v>
      </c>
      <c r="L86" s="548">
        <f t="shared" si="18"/>
        <v>1581</v>
      </c>
      <c r="M86" s="548">
        <f t="shared" si="18"/>
        <v>1860</v>
      </c>
      <c r="N86" s="548">
        <f t="shared" si="18"/>
        <v>2139</v>
      </c>
      <c r="O86" s="585">
        <f t="shared" si="18"/>
        <v>2418</v>
      </c>
      <c r="P86" s="548">
        <f t="shared" si="18"/>
        <v>2883</v>
      </c>
      <c r="Q86" s="548">
        <f t="shared" si="18"/>
        <v>3348</v>
      </c>
      <c r="R86" s="548">
        <f t="shared" si="18"/>
        <v>3813</v>
      </c>
      <c r="S86" s="548">
        <f t="shared" si="18"/>
        <v>4278</v>
      </c>
      <c r="T86" s="548">
        <f t="shared" si="18"/>
        <v>4743</v>
      </c>
      <c r="U86" s="548">
        <f t="shared" si="18"/>
        <v>5208</v>
      </c>
      <c r="V86" s="548">
        <f t="shared" si="18"/>
        <v>5673</v>
      </c>
      <c r="W86" s="548">
        <f t="shared" si="18"/>
        <v>6169</v>
      </c>
      <c r="X86" s="548">
        <f t="shared" si="18"/>
        <v>6665</v>
      </c>
      <c r="Y86" s="548">
        <f t="shared" si="18"/>
        <v>7161</v>
      </c>
      <c r="Z86" s="548">
        <f t="shared" si="18"/>
        <v>7657</v>
      </c>
      <c r="AA86" s="585">
        <f t="shared" si="18"/>
        <v>7533</v>
      </c>
      <c r="AB86" s="548">
        <f t="shared" si="18"/>
        <v>8308</v>
      </c>
      <c r="AC86" s="548">
        <f t="shared" si="18"/>
        <v>9083</v>
      </c>
      <c r="AD86" s="548">
        <f t="shared" si="18"/>
        <v>9858</v>
      </c>
      <c r="AE86" s="548">
        <f t="shared" si="18"/>
        <v>10478</v>
      </c>
      <c r="AF86" s="548">
        <f t="shared" si="18"/>
        <v>11098</v>
      </c>
      <c r="AG86" s="548">
        <f t="shared" si="18"/>
        <v>11718</v>
      </c>
      <c r="AH86" s="548">
        <f t="shared" si="18"/>
        <v>12338</v>
      </c>
      <c r="AI86" s="548">
        <f t="shared" si="18"/>
        <v>12648</v>
      </c>
      <c r="AJ86" s="548">
        <f t="shared" si="18"/>
        <v>12958</v>
      </c>
      <c r="AK86" s="548">
        <f t="shared" si="18"/>
        <v>13268</v>
      </c>
      <c r="AL86" s="548">
        <f t="shared" si="18"/>
        <v>13578</v>
      </c>
      <c r="AM86" s="548">
        <f t="shared" si="18"/>
        <v>13888</v>
      </c>
      <c r="AN86" s="544"/>
      <c r="AO86" s="544"/>
      <c r="AP86" s="544"/>
      <c r="AQ86" s="544"/>
      <c r="AR86" s="544"/>
      <c r="AS86" s="544"/>
      <c r="AT86" s="544"/>
      <c r="AU86" s="544"/>
      <c r="AV86" s="544"/>
      <c r="AW86" s="544"/>
      <c r="AX86" s="544"/>
      <c r="AY86" s="544"/>
      <c r="AZ86" s="544"/>
      <c r="BA86" s="544"/>
      <c r="BB86" s="544"/>
      <c r="BC86" s="544"/>
      <c r="BD86" s="544"/>
      <c r="BE86" s="544"/>
      <c r="BF86" s="544"/>
      <c r="BG86" s="544"/>
      <c r="BH86" s="544"/>
      <c r="BI86" s="544"/>
      <c r="BJ86" s="544"/>
      <c r="BK86" s="544"/>
      <c r="BL86" s="544"/>
      <c r="BM86" s="544"/>
      <c r="BN86" s="544"/>
      <c r="BO86" s="544"/>
      <c r="BP86" s="544"/>
      <c r="BQ86" s="544"/>
      <c r="BR86" s="544"/>
      <c r="BS86" s="544"/>
      <c r="BT86" s="544"/>
      <c r="BU86" s="544"/>
      <c r="BV86" s="544"/>
      <c r="BW86" s="544"/>
      <c r="BX86" s="544"/>
      <c r="BY86" s="544"/>
      <c r="BZ86" s="544"/>
      <c r="CA86" s="544"/>
      <c r="CB86" s="544"/>
      <c r="CC86" s="544"/>
      <c r="CD86" s="544"/>
      <c r="CE86" s="544"/>
      <c r="CF86" s="544"/>
      <c r="CG86" s="544"/>
    </row>
    <row r="87" spans="2:85" s="534" customFormat="1">
      <c r="B87" s="538"/>
      <c r="C87" s="538"/>
      <c r="D87" s="549"/>
      <c r="E87" s="549"/>
      <c r="F87" s="549"/>
      <c r="G87" s="549"/>
      <c r="H87" s="549"/>
      <c r="I87" s="549"/>
      <c r="J87" s="549"/>
      <c r="K87" s="549"/>
      <c r="L87" s="549"/>
      <c r="M87" s="549"/>
      <c r="N87" s="549"/>
      <c r="O87" s="586"/>
      <c r="P87" s="549"/>
      <c r="Q87" s="549"/>
      <c r="R87" s="549"/>
      <c r="S87" s="549"/>
      <c r="T87" s="549"/>
      <c r="U87" s="549"/>
      <c r="V87" s="549"/>
      <c r="W87" s="549"/>
      <c r="X87" s="549"/>
      <c r="Y87" s="549"/>
      <c r="Z87" s="549"/>
      <c r="AA87" s="586"/>
      <c r="AB87" s="549"/>
      <c r="AC87" s="549"/>
      <c r="AD87" s="549"/>
      <c r="AE87" s="549"/>
      <c r="AF87" s="549"/>
      <c r="AG87" s="549"/>
      <c r="AH87" s="549"/>
      <c r="AI87" s="549"/>
      <c r="AJ87" s="549"/>
      <c r="AK87" s="549"/>
      <c r="AL87" s="549"/>
      <c r="AM87" s="549"/>
      <c r="AN87" s="546"/>
      <c r="AO87" s="546"/>
      <c r="AP87" s="546"/>
      <c r="AQ87" s="546"/>
      <c r="AR87" s="546"/>
      <c r="AS87" s="546"/>
      <c r="AT87" s="546"/>
      <c r="AU87" s="546"/>
      <c r="AV87" s="546"/>
      <c r="AW87" s="546"/>
      <c r="AX87" s="546"/>
      <c r="AY87" s="546"/>
      <c r="AZ87" s="546"/>
      <c r="BA87" s="546"/>
      <c r="BB87" s="546"/>
      <c r="BC87" s="546"/>
      <c r="BD87" s="546"/>
      <c r="BE87" s="546"/>
      <c r="BF87" s="546"/>
      <c r="BG87" s="546"/>
      <c r="BH87" s="546"/>
      <c r="BI87" s="546"/>
      <c r="BJ87" s="546"/>
      <c r="BK87" s="546"/>
      <c r="BL87" s="546"/>
      <c r="BM87" s="546"/>
      <c r="BN87" s="546"/>
      <c r="BO87" s="546"/>
      <c r="BP87" s="546"/>
      <c r="BQ87" s="546"/>
      <c r="BR87" s="546"/>
      <c r="BS87" s="546"/>
      <c r="BT87" s="546"/>
      <c r="BU87" s="546"/>
      <c r="BV87" s="546"/>
      <c r="BW87" s="546"/>
      <c r="BX87" s="546"/>
      <c r="BY87" s="546"/>
      <c r="BZ87" s="546"/>
      <c r="CA87" s="546"/>
      <c r="CB87" s="546"/>
      <c r="CC87" s="546"/>
      <c r="CD87" s="546"/>
      <c r="CE87" s="546"/>
      <c r="CF87" s="546"/>
      <c r="CG87" s="546"/>
    </row>
    <row r="88" spans="2:85" s="534" customFormat="1">
      <c r="B88" s="538"/>
      <c r="C88" s="538"/>
      <c r="D88" s="549"/>
      <c r="E88" s="549"/>
      <c r="F88" s="549"/>
      <c r="G88" s="549"/>
      <c r="H88" s="549"/>
      <c r="I88" s="549"/>
      <c r="J88" s="549"/>
      <c r="K88" s="549"/>
      <c r="L88" s="549"/>
      <c r="M88" s="549"/>
      <c r="N88" s="549"/>
      <c r="O88" s="586"/>
      <c r="P88" s="549"/>
      <c r="Q88" s="549"/>
      <c r="R88" s="549"/>
      <c r="S88" s="549"/>
      <c r="T88" s="549"/>
      <c r="U88" s="549"/>
      <c r="V88" s="549"/>
      <c r="W88" s="549"/>
      <c r="X88" s="549"/>
      <c r="Y88" s="549"/>
      <c r="Z88" s="549"/>
      <c r="AA88" s="586"/>
      <c r="AB88" s="549"/>
      <c r="AC88" s="549"/>
      <c r="AD88" s="549"/>
      <c r="AE88" s="549"/>
      <c r="AF88" s="549"/>
      <c r="AG88" s="549"/>
      <c r="AH88" s="549"/>
      <c r="AI88" s="549"/>
      <c r="AJ88" s="549"/>
      <c r="AK88" s="549"/>
      <c r="AL88" s="549"/>
      <c r="AM88" s="549"/>
      <c r="AN88" s="546"/>
      <c r="AO88" s="546"/>
      <c r="AP88" s="546"/>
      <c r="AQ88" s="546"/>
      <c r="AR88" s="546"/>
      <c r="AS88" s="546"/>
      <c r="AT88" s="546"/>
      <c r="AU88" s="546"/>
      <c r="AV88" s="546"/>
      <c r="AW88" s="546"/>
      <c r="AX88" s="546"/>
      <c r="AY88" s="546"/>
      <c r="AZ88" s="546"/>
      <c r="BA88" s="546"/>
      <c r="BB88" s="546"/>
      <c r="BC88" s="546"/>
      <c r="BD88" s="546"/>
      <c r="BE88" s="546"/>
      <c r="BF88" s="546"/>
      <c r="BG88" s="546"/>
      <c r="BH88" s="546"/>
      <c r="BI88" s="546"/>
      <c r="BJ88" s="546"/>
      <c r="BK88" s="546"/>
      <c r="BL88" s="546"/>
      <c r="BM88" s="546"/>
      <c r="BN88" s="546"/>
      <c r="BO88" s="546"/>
      <c r="BP88" s="546"/>
      <c r="BQ88" s="546"/>
      <c r="BR88" s="546"/>
      <c r="BS88" s="546"/>
      <c r="BT88" s="546"/>
      <c r="BU88" s="546"/>
      <c r="BV88" s="546"/>
      <c r="BW88" s="546"/>
      <c r="BX88" s="546"/>
      <c r="BY88" s="546"/>
      <c r="BZ88" s="546"/>
      <c r="CA88" s="546"/>
      <c r="CB88" s="546"/>
      <c r="CC88" s="546"/>
      <c r="CD88" s="546"/>
      <c r="CE88" s="546"/>
      <c r="CF88" s="546"/>
      <c r="CG88" s="546"/>
    </row>
    <row r="89" spans="2:85" s="534" customFormat="1">
      <c r="B89" s="538"/>
      <c r="C89" s="538"/>
      <c r="D89" s="549"/>
      <c r="E89" s="549"/>
      <c r="F89" s="549"/>
      <c r="G89" s="549"/>
      <c r="H89" s="549"/>
      <c r="I89" s="549"/>
      <c r="J89" s="549"/>
      <c r="K89" s="549"/>
      <c r="L89" s="549"/>
      <c r="M89" s="549"/>
      <c r="N89" s="549"/>
      <c r="O89" s="586"/>
      <c r="P89" s="549"/>
      <c r="Q89" s="549"/>
      <c r="R89" s="549"/>
      <c r="S89" s="549"/>
      <c r="T89" s="549"/>
      <c r="U89" s="549"/>
      <c r="V89" s="549"/>
      <c r="W89" s="549"/>
      <c r="X89" s="549"/>
      <c r="Y89" s="549"/>
      <c r="Z89" s="549"/>
      <c r="AA89" s="586"/>
      <c r="AB89" s="549"/>
      <c r="AC89" s="549"/>
      <c r="AD89" s="549"/>
      <c r="AE89" s="549"/>
      <c r="AF89" s="549"/>
      <c r="AG89" s="549"/>
      <c r="AH89" s="549"/>
      <c r="AI89" s="549"/>
      <c r="AJ89" s="549"/>
      <c r="AK89" s="549"/>
      <c r="AL89" s="549"/>
      <c r="AM89" s="549"/>
      <c r="AN89" s="546"/>
      <c r="AO89" s="546"/>
      <c r="AP89" s="546"/>
      <c r="AQ89" s="546"/>
      <c r="AR89" s="546"/>
      <c r="AS89" s="546"/>
      <c r="AT89" s="546"/>
      <c r="AU89" s="546"/>
      <c r="AV89" s="546"/>
      <c r="AW89" s="546"/>
      <c r="AX89" s="546"/>
      <c r="AY89" s="546"/>
      <c r="AZ89" s="546"/>
      <c r="BA89" s="546"/>
      <c r="BB89" s="546"/>
      <c r="BC89" s="546"/>
      <c r="BD89" s="546"/>
      <c r="BE89" s="546"/>
      <c r="BF89" s="546"/>
      <c r="BG89" s="546"/>
      <c r="BH89" s="546"/>
      <c r="BI89" s="546"/>
      <c r="BJ89" s="546"/>
      <c r="BK89" s="546"/>
      <c r="BL89" s="546"/>
      <c r="BM89" s="546"/>
      <c r="BN89" s="546"/>
      <c r="BO89" s="546"/>
      <c r="BP89" s="546"/>
      <c r="BQ89" s="546"/>
      <c r="BR89" s="546"/>
      <c r="BS89" s="546"/>
      <c r="BT89" s="546"/>
      <c r="BU89" s="546"/>
      <c r="BV89" s="546"/>
      <c r="BW89" s="546"/>
      <c r="BX89" s="546"/>
      <c r="BY89" s="546"/>
      <c r="BZ89" s="546"/>
      <c r="CA89" s="546"/>
      <c r="CB89" s="546"/>
      <c r="CC89" s="546"/>
      <c r="CD89" s="546"/>
      <c r="CE89" s="546"/>
      <c r="CF89" s="546"/>
      <c r="CG89" s="546"/>
    </row>
    <row r="90" spans="2:85" s="550" customFormat="1" ht="20" customHeight="1">
      <c r="B90" s="551" t="s">
        <v>331</v>
      </c>
      <c r="C90" s="551"/>
      <c r="D90" s="552">
        <f>D70+D83</f>
        <v>760</v>
      </c>
      <c r="E90" s="552">
        <f t="shared" ref="E90:AM90" si="19">E70+E83</f>
        <v>1440</v>
      </c>
      <c r="F90" s="552">
        <f t="shared" si="19"/>
        <v>2120</v>
      </c>
      <c r="G90" s="552">
        <f t="shared" si="19"/>
        <v>3325</v>
      </c>
      <c r="H90" s="552">
        <f t="shared" si="19"/>
        <v>4415</v>
      </c>
      <c r="I90" s="552">
        <f t="shared" si="19"/>
        <v>5505</v>
      </c>
      <c r="J90" s="552">
        <f t="shared" si="19"/>
        <v>6595</v>
      </c>
      <c r="K90" s="552">
        <f t="shared" si="19"/>
        <v>7910</v>
      </c>
      <c r="L90" s="552">
        <f t="shared" si="19"/>
        <v>9225</v>
      </c>
      <c r="M90" s="552">
        <f t="shared" si="19"/>
        <v>10540</v>
      </c>
      <c r="N90" s="552">
        <f t="shared" si="19"/>
        <v>11855</v>
      </c>
      <c r="O90" s="587">
        <f t="shared" si="19"/>
        <v>13170</v>
      </c>
      <c r="P90" s="552">
        <f t="shared" si="19"/>
        <v>15385</v>
      </c>
      <c r="Q90" s="552">
        <f t="shared" si="19"/>
        <v>17600</v>
      </c>
      <c r="R90" s="552">
        <f t="shared" si="19"/>
        <v>19815</v>
      </c>
      <c r="S90" s="552">
        <f t="shared" si="19"/>
        <v>22030</v>
      </c>
      <c r="T90" s="552">
        <f t="shared" si="19"/>
        <v>24245</v>
      </c>
      <c r="U90" s="552">
        <f t="shared" si="19"/>
        <v>27510</v>
      </c>
      <c r="V90" s="552">
        <f t="shared" si="19"/>
        <v>30775</v>
      </c>
      <c r="W90" s="552">
        <f t="shared" si="19"/>
        <v>34085</v>
      </c>
      <c r="X90" s="552">
        <f t="shared" si="19"/>
        <v>37395</v>
      </c>
      <c r="Y90" s="552">
        <f t="shared" si="19"/>
        <v>40705</v>
      </c>
      <c r="Z90" s="552">
        <f t="shared" si="19"/>
        <v>43210</v>
      </c>
      <c r="AA90" s="587">
        <f t="shared" si="19"/>
        <v>44465</v>
      </c>
      <c r="AB90" s="552">
        <f t="shared" si="19"/>
        <v>46675</v>
      </c>
      <c r="AC90" s="552">
        <f t="shared" si="19"/>
        <v>48535</v>
      </c>
      <c r="AD90" s="552">
        <f t="shared" si="19"/>
        <v>50395</v>
      </c>
      <c r="AE90" s="552">
        <f t="shared" si="19"/>
        <v>51995</v>
      </c>
      <c r="AF90" s="552">
        <f t="shared" si="19"/>
        <v>53595</v>
      </c>
      <c r="AG90" s="552">
        <f t="shared" si="19"/>
        <v>55195</v>
      </c>
      <c r="AH90" s="552">
        <f t="shared" si="19"/>
        <v>56795</v>
      </c>
      <c r="AI90" s="552">
        <f t="shared" si="19"/>
        <v>57525</v>
      </c>
      <c r="AJ90" s="552">
        <f t="shared" si="19"/>
        <v>58255</v>
      </c>
      <c r="AK90" s="552">
        <f t="shared" si="19"/>
        <v>58985</v>
      </c>
      <c r="AL90" s="552">
        <f t="shared" si="19"/>
        <v>59715</v>
      </c>
      <c r="AM90" s="552">
        <f t="shared" si="19"/>
        <v>60445</v>
      </c>
      <c r="AN90" s="553"/>
      <c r="AO90" s="553"/>
      <c r="AP90" s="553"/>
      <c r="AQ90" s="554"/>
      <c r="AR90" s="554"/>
      <c r="AS90" s="554"/>
      <c r="AT90" s="554"/>
      <c r="AU90" s="554"/>
      <c r="AV90" s="554"/>
      <c r="AW90" s="554"/>
      <c r="AX90" s="554"/>
      <c r="AY90" s="554"/>
      <c r="AZ90" s="554"/>
      <c r="BA90" s="554"/>
      <c r="BB90" s="554"/>
      <c r="BC90" s="554"/>
      <c r="BD90" s="554"/>
      <c r="BE90" s="554"/>
      <c r="BF90" s="554"/>
      <c r="BG90" s="554"/>
      <c r="BH90" s="554"/>
      <c r="BI90" s="554"/>
      <c r="BJ90" s="554"/>
      <c r="BK90" s="554"/>
      <c r="BL90" s="554"/>
      <c r="BM90" s="554"/>
      <c r="BN90" s="554"/>
      <c r="BO90" s="554"/>
      <c r="BP90" s="554"/>
      <c r="BQ90" s="554"/>
      <c r="BR90" s="554"/>
      <c r="BS90" s="554"/>
      <c r="BT90" s="554"/>
      <c r="BU90" s="554"/>
      <c r="BV90" s="554"/>
      <c r="BW90" s="554"/>
      <c r="BX90" s="554"/>
      <c r="BY90" s="554"/>
      <c r="BZ90" s="554"/>
      <c r="CA90" s="554"/>
      <c r="CB90" s="554"/>
      <c r="CC90" s="554"/>
      <c r="CD90" s="554"/>
      <c r="CE90" s="554"/>
      <c r="CF90" s="554"/>
      <c r="CG90" s="554"/>
    </row>
    <row r="91" spans="2:85" s="550" customFormat="1" ht="20" customHeight="1" thickBot="1">
      <c r="B91" s="555" t="s">
        <v>330</v>
      </c>
      <c r="C91" s="555"/>
      <c r="D91" s="556">
        <f>D73+D86</f>
        <v>480</v>
      </c>
      <c r="E91" s="556">
        <f t="shared" ref="E91:AM91" si="20">E73+E86</f>
        <v>908</v>
      </c>
      <c r="F91" s="556">
        <f t="shared" si="20"/>
        <v>1336</v>
      </c>
      <c r="G91" s="556">
        <f t="shared" si="20"/>
        <v>2079</v>
      </c>
      <c r="H91" s="556">
        <f t="shared" si="20"/>
        <v>2749</v>
      </c>
      <c r="I91" s="556">
        <f t="shared" si="20"/>
        <v>3419</v>
      </c>
      <c r="J91" s="556">
        <f t="shared" si="20"/>
        <v>4089</v>
      </c>
      <c r="K91" s="556">
        <f t="shared" si="20"/>
        <v>4914</v>
      </c>
      <c r="L91" s="556">
        <f t="shared" si="20"/>
        <v>5739</v>
      </c>
      <c r="M91" s="556">
        <f t="shared" si="20"/>
        <v>6564</v>
      </c>
      <c r="N91" s="556">
        <f t="shared" si="20"/>
        <v>7389</v>
      </c>
      <c r="O91" s="588">
        <f t="shared" si="20"/>
        <v>8214</v>
      </c>
      <c r="P91" s="556">
        <f t="shared" si="20"/>
        <v>9603</v>
      </c>
      <c r="Q91" s="556">
        <f t="shared" si="20"/>
        <v>10992</v>
      </c>
      <c r="R91" s="556">
        <f t="shared" si="20"/>
        <v>12381</v>
      </c>
      <c r="S91" s="556">
        <f t="shared" si="20"/>
        <v>13770</v>
      </c>
      <c r="T91" s="556">
        <f t="shared" si="20"/>
        <v>15159</v>
      </c>
      <c r="U91" s="556">
        <f t="shared" si="20"/>
        <v>17178</v>
      </c>
      <c r="V91" s="556">
        <f t="shared" si="20"/>
        <v>19197</v>
      </c>
      <c r="W91" s="556">
        <f t="shared" si="20"/>
        <v>21247</v>
      </c>
      <c r="X91" s="556">
        <f t="shared" si="20"/>
        <v>23297</v>
      </c>
      <c r="Y91" s="556">
        <f t="shared" si="20"/>
        <v>25347</v>
      </c>
      <c r="Z91" s="556">
        <f t="shared" si="20"/>
        <v>26914</v>
      </c>
      <c r="AA91" s="588">
        <f t="shared" si="20"/>
        <v>27651</v>
      </c>
      <c r="AB91" s="556">
        <f t="shared" si="20"/>
        <v>29077</v>
      </c>
      <c r="AC91" s="556">
        <f t="shared" si="20"/>
        <v>30293</v>
      </c>
      <c r="AD91" s="556">
        <f t="shared" si="20"/>
        <v>31509</v>
      </c>
      <c r="AE91" s="556">
        <f t="shared" si="20"/>
        <v>32549</v>
      </c>
      <c r="AF91" s="556">
        <f t="shared" si="20"/>
        <v>33589</v>
      </c>
      <c r="AG91" s="556">
        <f t="shared" si="20"/>
        <v>34629</v>
      </c>
      <c r="AH91" s="556">
        <f t="shared" si="20"/>
        <v>35669</v>
      </c>
      <c r="AI91" s="556">
        <f t="shared" si="20"/>
        <v>36147</v>
      </c>
      <c r="AJ91" s="556">
        <f t="shared" si="20"/>
        <v>36625</v>
      </c>
      <c r="AK91" s="556">
        <f t="shared" si="20"/>
        <v>37103</v>
      </c>
      <c r="AL91" s="556">
        <f t="shared" si="20"/>
        <v>37581</v>
      </c>
      <c r="AM91" s="556">
        <f t="shared" si="20"/>
        <v>38059</v>
      </c>
      <c r="AN91" s="553"/>
      <c r="AO91" s="553"/>
      <c r="AP91" s="553"/>
      <c r="AQ91" s="554"/>
      <c r="AR91" s="554"/>
      <c r="AS91" s="554"/>
      <c r="AT91" s="554"/>
      <c r="AU91" s="554"/>
      <c r="AV91" s="554"/>
      <c r="AW91" s="554"/>
      <c r="AX91" s="554"/>
      <c r="AY91" s="554"/>
      <c r="AZ91" s="554"/>
      <c r="BA91" s="554"/>
      <c r="BB91" s="554"/>
      <c r="BC91" s="554"/>
      <c r="BD91" s="554"/>
      <c r="BE91" s="554"/>
      <c r="BF91" s="554"/>
      <c r="BG91" s="554"/>
      <c r="BH91" s="554"/>
      <c r="BI91" s="554"/>
      <c r="BJ91" s="554"/>
      <c r="BK91" s="554"/>
      <c r="BL91" s="554"/>
      <c r="BM91" s="554"/>
      <c r="BN91" s="554"/>
      <c r="BO91" s="554"/>
      <c r="BP91" s="554"/>
      <c r="BQ91" s="554"/>
      <c r="BR91" s="554"/>
      <c r="BS91" s="554"/>
      <c r="BT91" s="554"/>
      <c r="BU91" s="554"/>
      <c r="BV91" s="554"/>
      <c r="BW91" s="554"/>
      <c r="BX91" s="554"/>
      <c r="BY91" s="554"/>
      <c r="BZ91" s="554"/>
      <c r="CA91" s="554"/>
      <c r="CB91" s="554"/>
      <c r="CC91" s="554"/>
      <c r="CD91" s="554"/>
      <c r="CE91" s="554"/>
      <c r="CF91" s="554"/>
      <c r="CG91" s="554"/>
    </row>
    <row r="92" spans="2:85" s="534" customFormat="1" ht="12" customHeight="1" thickTop="1">
      <c r="B92" s="538"/>
      <c r="C92" s="538"/>
      <c r="D92" s="549"/>
      <c r="E92" s="549"/>
      <c r="F92" s="549"/>
      <c r="G92" s="549"/>
      <c r="H92" s="549"/>
      <c r="I92" s="549"/>
      <c r="J92" s="549"/>
      <c r="K92" s="549"/>
      <c r="L92" s="549"/>
      <c r="M92" s="549"/>
      <c r="N92" s="549"/>
      <c r="O92" s="586"/>
      <c r="P92" s="549"/>
      <c r="Q92" s="549"/>
      <c r="R92" s="549"/>
      <c r="S92" s="549"/>
      <c r="T92" s="549"/>
      <c r="U92" s="549"/>
      <c r="V92" s="549"/>
      <c r="W92" s="549"/>
      <c r="X92" s="549"/>
      <c r="Y92" s="549"/>
      <c r="Z92" s="549"/>
      <c r="AA92" s="586"/>
      <c r="AB92" s="549"/>
      <c r="AC92" s="549"/>
      <c r="AD92" s="549"/>
      <c r="AE92" s="549"/>
      <c r="AF92" s="549"/>
      <c r="AG92" s="549"/>
      <c r="AH92" s="549"/>
      <c r="AI92" s="549"/>
      <c r="AJ92" s="549"/>
      <c r="AK92" s="549"/>
      <c r="AL92" s="549"/>
      <c r="AM92" s="549"/>
      <c r="AN92" s="549"/>
      <c r="AO92" s="549"/>
      <c r="AP92" s="549"/>
      <c r="AQ92" s="546"/>
      <c r="AR92" s="546"/>
      <c r="AS92" s="546"/>
      <c r="AT92" s="546"/>
      <c r="AU92" s="546"/>
      <c r="AV92" s="546"/>
      <c r="AW92" s="546"/>
      <c r="AX92" s="546"/>
      <c r="AY92" s="546"/>
      <c r="AZ92" s="546"/>
      <c r="BA92" s="546"/>
      <c r="BB92" s="546"/>
      <c r="BC92" s="546"/>
      <c r="BD92" s="546"/>
      <c r="BE92" s="546"/>
      <c r="BF92" s="546"/>
      <c r="BG92" s="546"/>
      <c r="BH92" s="546"/>
      <c r="BI92" s="546"/>
      <c r="BJ92" s="546"/>
      <c r="BK92" s="546"/>
      <c r="BL92" s="546"/>
      <c r="BM92" s="546"/>
      <c r="BN92" s="546"/>
      <c r="BO92" s="546"/>
      <c r="BP92" s="546"/>
      <c r="BQ92" s="546"/>
      <c r="BR92" s="546"/>
      <c r="BS92" s="546"/>
      <c r="BT92" s="546"/>
      <c r="BU92" s="546"/>
      <c r="BV92" s="546"/>
      <c r="BW92" s="546"/>
      <c r="BX92" s="546"/>
      <c r="BY92" s="546"/>
      <c r="BZ92" s="546"/>
      <c r="CA92" s="546"/>
      <c r="CB92" s="546"/>
      <c r="CC92" s="546"/>
      <c r="CD92" s="546"/>
      <c r="CE92" s="546"/>
      <c r="CF92" s="546"/>
      <c r="CG92" s="546"/>
    </row>
    <row r="93" spans="2:85" s="534" customFormat="1">
      <c r="B93" s="538" t="s">
        <v>329</v>
      </c>
      <c r="C93" s="538"/>
      <c r="D93" s="547">
        <f>D91/D90</f>
        <v>0.63157894736842102</v>
      </c>
      <c r="E93" s="547">
        <f t="shared" ref="E93:AM93" si="21">E91/E90</f>
        <v>0.63055555555555554</v>
      </c>
      <c r="F93" s="547">
        <f t="shared" si="21"/>
        <v>0.63018867924528299</v>
      </c>
      <c r="G93" s="547">
        <f t="shared" si="21"/>
        <v>0.62526315789473685</v>
      </c>
      <c r="H93" s="547">
        <f t="shared" si="21"/>
        <v>0.62265005662514161</v>
      </c>
      <c r="I93" s="547">
        <f t="shared" si="21"/>
        <v>0.6210717529518619</v>
      </c>
      <c r="J93" s="547">
        <f t="shared" si="21"/>
        <v>0.62001516300227444</v>
      </c>
      <c r="K93" s="547">
        <f t="shared" si="21"/>
        <v>0.62123893805309738</v>
      </c>
      <c r="L93" s="547">
        <f t="shared" si="21"/>
        <v>0.62211382113821134</v>
      </c>
      <c r="M93" s="547">
        <f t="shared" si="21"/>
        <v>0.62277039848197346</v>
      </c>
      <c r="N93" s="547">
        <f t="shared" si="21"/>
        <v>0.62328131590046398</v>
      </c>
      <c r="O93" s="589">
        <f t="shared" si="21"/>
        <v>0.6236902050113895</v>
      </c>
      <c r="P93" s="547">
        <f t="shared" si="21"/>
        <v>0.62417939551511215</v>
      </c>
      <c r="Q93" s="547">
        <f t="shared" si="21"/>
        <v>0.62454545454545451</v>
      </c>
      <c r="R93" s="547">
        <f t="shared" si="21"/>
        <v>0.62482967448902349</v>
      </c>
      <c r="S93" s="547">
        <f t="shared" si="21"/>
        <v>0.62505674080798912</v>
      </c>
      <c r="T93" s="547">
        <f t="shared" si="21"/>
        <v>0.62524231800371211</v>
      </c>
      <c r="U93" s="547">
        <f t="shared" si="21"/>
        <v>0.62442748091603051</v>
      </c>
      <c r="V93" s="547">
        <f t="shared" si="21"/>
        <v>0.62378554021121035</v>
      </c>
      <c r="W93" s="547">
        <f t="shared" si="21"/>
        <v>0.62335338125275053</v>
      </c>
      <c r="X93" s="547">
        <f t="shared" si="21"/>
        <v>0.62299772696884614</v>
      </c>
      <c r="Y93" s="547">
        <f t="shared" si="21"/>
        <v>0.6226999140154772</v>
      </c>
      <c r="Z93" s="547">
        <f t="shared" si="21"/>
        <v>0.62286507752834996</v>
      </c>
      <c r="AA93" s="589">
        <f t="shared" si="21"/>
        <v>0.62185988980096707</v>
      </c>
      <c r="AB93" s="547">
        <f t="shared" si="21"/>
        <v>0.62296732726298876</v>
      </c>
      <c r="AC93" s="547">
        <f t="shared" si="21"/>
        <v>0.62414752240651072</v>
      </c>
      <c r="AD93" s="547">
        <f t="shared" si="21"/>
        <v>0.62524059926580022</v>
      </c>
      <c r="AE93" s="547">
        <f t="shared" si="21"/>
        <v>0.62600250024040771</v>
      </c>
      <c r="AF93" s="547">
        <f t="shared" si="21"/>
        <v>0.62671891034611438</v>
      </c>
      <c r="AG93" s="547">
        <f t="shared" si="21"/>
        <v>0.62739378566899173</v>
      </c>
      <c r="AH93" s="547">
        <f t="shared" si="21"/>
        <v>0.62803063649969182</v>
      </c>
      <c r="AI93" s="547">
        <f t="shared" si="21"/>
        <v>0.62837027379400257</v>
      </c>
      <c r="AJ93" s="547">
        <f t="shared" si="21"/>
        <v>0.62870139902154321</v>
      </c>
      <c r="AK93" s="547">
        <f t="shared" si="21"/>
        <v>0.62902432821903875</v>
      </c>
      <c r="AL93" s="547">
        <f t="shared" si="21"/>
        <v>0.62933936196935447</v>
      </c>
      <c r="AM93" s="547">
        <f t="shared" si="21"/>
        <v>0.62964678633468441</v>
      </c>
      <c r="AN93" s="547"/>
      <c r="AO93" s="547"/>
      <c r="AP93" s="547"/>
      <c r="AQ93" s="546"/>
      <c r="AR93" s="546"/>
      <c r="AS93" s="546"/>
      <c r="AT93" s="546"/>
      <c r="AU93" s="546"/>
      <c r="AV93" s="546"/>
      <c r="AW93" s="546"/>
      <c r="AX93" s="546"/>
      <c r="AY93" s="546"/>
      <c r="AZ93" s="546"/>
      <c r="BA93" s="546"/>
      <c r="BB93" s="546"/>
      <c r="BC93" s="546"/>
      <c r="BD93" s="546"/>
      <c r="BE93" s="546"/>
      <c r="BF93" s="546"/>
      <c r="BG93" s="546"/>
      <c r="BH93" s="546"/>
      <c r="BI93" s="546"/>
      <c r="BJ93" s="546"/>
      <c r="BK93" s="546"/>
      <c r="BL93" s="546"/>
      <c r="BM93" s="546"/>
      <c r="BN93" s="546"/>
      <c r="BO93" s="546"/>
      <c r="BP93" s="546"/>
      <c r="BQ93" s="546"/>
      <c r="BR93" s="546"/>
      <c r="BS93" s="546"/>
      <c r="BT93" s="546"/>
      <c r="BU93" s="546"/>
      <c r="BV93" s="546"/>
      <c r="BW93" s="546"/>
      <c r="BX93" s="546"/>
      <c r="BY93" s="546"/>
      <c r="BZ93" s="546"/>
      <c r="CA93" s="546"/>
      <c r="CB93" s="546"/>
      <c r="CC93" s="546"/>
      <c r="CD93" s="546"/>
      <c r="CE93" s="546"/>
      <c r="CF93" s="546"/>
      <c r="CG93" s="546"/>
    </row>
    <row r="94" spans="2:85" s="534" customFormat="1">
      <c r="B94" s="538"/>
      <c r="C94" s="538"/>
      <c r="D94" s="549"/>
      <c r="E94" s="549"/>
      <c r="F94" s="549"/>
      <c r="G94" s="549"/>
      <c r="H94" s="549"/>
      <c r="I94" s="549"/>
      <c r="J94" s="549"/>
      <c r="K94" s="549"/>
      <c r="L94" s="549"/>
      <c r="M94" s="549"/>
      <c r="N94" s="549"/>
      <c r="O94" s="586"/>
      <c r="P94" s="549"/>
      <c r="Q94" s="549"/>
      <c r="R94" s="549"/>
      <c r="S94" s="549"/>
      <c r="T94" s="549"/>
      <c r="U94" s="549"/>
      <c r="V94" s="549"/>
      <c r="W94" s="549"/>
      <c r="X94" s="549"/>
      <c r="Y94" s="549"/>
      <c r="Z94" s="549"/>
      <c r="AA94" s="586"/>
      <c r="AB94" s="549"/>
      <c r="AC94" s="549"/>
      <c r="AD94" s="549"/>
      <c r="AE94" s="549"/>
      <c r="AF94" s="549"/>
      <c r="AG94" s="549"/>
      <c r="AH94" s="549"/>
      <c r="AI94" s="549"/>
      <c r="AJ94" s="549"/>
      <c r="AK94" s="549"/>
      <c r="AL94" s="549"/>
      <c r="AM94" s="549"/>
      <c r="AN94" s="546"/>
      <c r="AO94" s="546"/>
      <c r="AP94" s="546"/>
      <c r="AQ94" s="546"/>
      <c r="AR94" s="546"/>
      <c r="AS94" s="546"/>
      <c r="AT94" s="546"/>
      <c r="AU94" s="546"/>
      <c r="AV94" s="546"/>
      <c r="AW94" s="546"/>
      <c r="AX94" s="546"/>
      <c r="AY94" s="546"/>
      <c r="AZ94" s="546"/>
      <c r="BA94" s="546"/>
      <c r="BB94" s="546"/>
      <c r="BC94" s="546"/>
      <c r="BD94" s="546"/>
      <c r="BE94" s="546"/>
      <c r="BF94" s="546"/>
      <c r="BG94" s="546"/>
      <c r="BH94" s="546"/>
      <c r="BI94" s="546"/>
      <c r="BJ94" s="546"/>
      <c r="BK94" s="546"/>
      <c r="BL94" s="546"/>
      <c r="BM94" s="546"/>
      <c r="BN94" s="546"/>
      <c r="BO94" s="546"/>
      <c r="BP94" s="546"/>
      <c r="BQ94" s="546"/>
      <c r="BR94" s="546"/>
      <c r="BS94" s="546"/>
      <c r="BT94" s="546"/>
      <c r="BU94" s="546"/>
      <c r="BV94" s="546"/>
      <c r="BW94" s="546"/>
      <c r="BX94" s="546"/>
      <c r="BY94" s="546"/>
      <c r="BZ94" s="546"/>
      <c r="CA94" s="546"/>
      <c r="CB94" s="546"/>
      <c r="CC94" s="546"/>
      <c r="CD94" s="546"/>
      <c r="CE94" s="546"/>
      <c r="CF94" s="546"/>
      <c r="CG94" s="546"/>
    </row>
    <row r="95" spans="2:85" s="534" customFormat="1">
      <c r="B95" s="538"/>
      <c r="C95" s="538"/>
      <c r="D95" s="549"/>
      <c r="E95" s="549"/>
      <c r="F95" s="549"/>
      <c r="G95" s="549"/>
      <c r="H95" s="549"/>
      <c r="I95" s="549"/>
      <c r="J95" s="549"/>
      <c r="K95" s="549"/>
      <c r="L95" s="549"/>
      <c r="M95" s="549"/>
      <c r="N95" s="549"/>
      <c r="O95" s="586"/>
      <c r="P95" s="549"/>
      <c r="Q95" s="549"/>
      <c r="R95" s="549"/>
      <c r="S95" s="549"/>
      <c r="T95" s="549"/>
      <c r="U95" s="549"/>
      <c r="V95" s="549"/>
      <c r="W95" s="549"/>
      <c r="X95" s="549"/>
      <c r="Y95" s="549"/>
      <c r="Z95" s="549"/>
      <c r="AA95" s="586"/>
      <c r="AB95" s="549"/>
      <c r="AC95" s="549"/>
      <c r="AD95" s="549"/>
      <c r="AE95" s="549"/>
      <c r="AF95" s="549"/>
      <c r="AG95" s="549"/>
      <c r="AH95" s="549"/>
      <c r="AI95" s="549"/>
      <c r="AJ95" s="549"/>
      <c r="AK95" s="549"/>
      <c r="AL95" s="549"/>
      <c r="AM95" s="549"/>
      <c r="AN95" s="546"/>
      <c r="AO95" s="546"/>
      <c r="AP95" s="546"/>
      <c r="AQ95" s="546"/>
      <c r="AR95" s="546"/>
      <c r="AS95" s="546"/>
      <c r="AT95" s="546"/>
      <c r="AU95" s="546"/>
      <c r="AV95" s="546"/>
      <c r="AW95" s="546"/>
      <c r="AX95" s="546"/>
      <c r="AY95" s="546"/>
      <c r="AZ95" s="546"/>
      <c r="BA95" s="546"/>
      <c r="BB95" s="546"/>
      <c r="BC95" s="546"/>
      <c r="BD95" s="546"/>
      <c r="BE95" s="546"/>
      <c r="BF95" s="546"/>
      <c r="BG95" s="546"/>
      <c r="BH95" s="546"/>
      <c r="BI95" s="546"/>
      <c r="BJ95" s="546"/>
      <c r="BK95" s="546"/>
      <c r="BL95" s="546"/>
      <c r="BM95" s="546"/>
      <c r="BN95" s="546"/>
      <c r="BO95" s="546"/>
      <c r="BP95" s="546"/>
      <c r="BQ95" s="546"/>
      <c r="BR95" s="546"/>
      <c r="BS95" s="546"/>
      <c r="BT95" s="546"/>
      <c r="BU95" s="546"/>
      <c r="BV95" s="546"/>
      <c r="BW95" s="546"/>
      <c r="BX95" s="546"/>
      <c r="BY95" s="546"/>
      <c r="BZ95" s="546"/>
      <c r="CA95" s="546"/>
      <c r="CB95" s="546"/>
      <c r="CC95" s="546"/>
      <c r="CD95" s="546"/>
      <c r="CE95" s="546"/>
      <c r="CF95" s="546"/>
      <c r="CG95" s="546"/>
    </row>
    <row r="96" spans="2:85" s="534" customFormat="1">
      <c r="B96" s="538"/>
      <c r="C96" s="538"/>
      <c r="D96" s="549"/>
      <c r="E96" s="549"/>
      <c r="F96" s="549"/>
      <c r="G96" s="549"/>
      <c r="H96" s="549"/>
      <c r="I96" s="549"/>
      <c r="J96" s="549"/>
      <c r="K96" s="549"/>
      <c r="L96" s="549"/>
      <c r="M96" s="549"/>
      <c r="N96" s="549"/>
      <c r="O96" s="586"/>
      <c r="P96" s="549"/>
      <c r="Q96" s="549"/>
      <c r="R96" s="549"/>
      <c r="S96" s="549"/>
      <c r="T96" s="549"/>
      <c r="U96" s="549"/>
      <c r="V96" s="549"/>
      <c r="W96" s="549"/>
      <c r="X96" s="549"/>
      <c r="Y96" s="549"/>
      <c r="Z96" s="549"/>
      <c r="AA96" s="586"/>
      <c r="AB96" s="549"/>
      <c r="AC96" s="549"/>
      <c r="AD96" s="549"/>
      <c r="AE96" s="549"/>
      <c r="AF96" s="549"/>
      <c r="AG96" s="549"/>
      <c r="AH96" s="549"/>
      <c r="AI96" s="549"/>
      <c r="AJ96" s="549"/>
      <c r="AK96" s="549"/>
      <c r="AL96" s="549"/>
      <c r="AM96" s="549"/>
      <c r="AN96" s="546"/>
      <c r="AO96" s="546"/>
      <c r="AP96" s="546"/>
      <c r="AQ96" s="546"/>
      <c r="AR96" s="546"/>
      <c r="AS96" s="546"/>
      <c r="AT96" s="546"/>
      <c r="AU96" s="546"/>
      <c r="AV96" s="546"/>
      <c r="AW96" s="546"/>
      <c r="AX96" s="546"/>
      <c r="AY96" s="546"/>
      <c r="AZ96" s="546"/>
      <c r="BA96" s="546"/>
      <c r="BB96" s="546"/>
      <c r="BC96" s="546"/>
      <c r="BD96" s="546"/>
      <c r="BE96" s="546"/>
      <c r="BF96" s="546"/>
      <c r="BG96" s="546"/>
      <c r="BH96" s="546"/>
      <c r="BI96" s="546"/>
      <c r="BJ96" s="546"/>
      <c r="BK96" s="546"/>
      <c r="BL96" s="546"/>
      <c r="BM96" s="546"/>
      <c r="BN96" s="546"/>
      <c r="BO96" s="546"/>
      <c r="BP96" s="546"/>
      <c r="BQ96" s="546"/>
      <c r="BR96" s="546"/>
      <c r="BS96" s="546"/>
      <c r="BT96" s="546"/>
      <c r="BU96" s="546"/>
      <c r="BV96" s="546"/>
      <c r="BW96" s="546"/>
      <c r="BX96" s="546"/>
      <c r="BY96" s="546"/>
      <c r="BZ96" s="546"/>
      <c r="CA96" s="546"/>
      <c r="CB96" s="546"/>
      <c r="CC96" s="546"/>
      <c r="CD96" s="546"/>
      <c r="CE96" s="546"/>
      <c r="CF96" s="546"/>
      <c r="CG96" s="546"/>
    </row>
    <row r="97" spans="2:91" s="534" customFormat="1">
      <c r="B97" s="538"/>
      <c r="C97" s="538"/>
      <c r="D97" s="549"/>
      <c r="E97" s="549"/>
      <c r="F97" s="549"/>
      <c r="G97" s="549"/>
      <c r="H97" s="549"/>
      <c r="I97" s="549"/>
      <c r="J97" s="549"/>
      <c r="K97" s="549"/>
      <c r="L97" s="549"/>
      <c r="M97" s="549"/>
      <c r="N97" s="549"/>
      <c r="O97" s="586"/>
      <c r="P97" s="549"/>
      <c r="Q97" s="549"/>
      <c r="R97" s="549"/>
      <c r="S97" s="549"/>
      <c r="T97" s="549"/>
      <c r="U97" s="549"/>
      <c r="V97" s="549"/>
      <c r="W97" s="549"/>
      <c r="X97" s="549"/>
      <c r="Y97" s="549"/>
      <c r="Z97" s="549"/>
      <c r="AA97" s="586"/>
      <c r="AB97" s="549"/>
      <c r="AC97" s="549"/>
      <c r="AD97" s="549"/>
      <c r="AE97" s="549"/>
      <c r="AF97" s="549"/>
      <c r="AG97" s="549"/>
      <c r="AH97" s="549"/>
      <c r="AI97" s="549"/>
      <c r="AJ97" s="549"/>
      <c r="AK97" s="549"/>
      <c r="AL97" s="549"/>
      <c r="AM97" s="549"/>
      <c r="AN97" s="546"/>
      <c r="AO97" s="546"/>
      <c r="AP97" s="546"/>
      <c r="AQ97" s="546"/>
      <c r="AR97" s="546"/>
      <c r="AS97" s="546"/>
      <c r="AT97" s="546"/>
      <c r="AU97" s="546"/>
      <c r="AV97" s="546"/>
      <c r="AW97" s="546"/>
      <c r="AX97" s="546"/>
      <c r="AY97" s="546"/>
      <c r="AZ97" s="546"/>
      <c r="BA97" s="546"/>
      <c r="BB97" s="546"/>
      <c r="BC97" s="546"/>
      <c r="BD97" s="546"/>
      <c r="BE97" s="546"/>
      <c r="BF97" s="546"/>
      <c r="BG97" s="546"/>
      <c r="BH97" s="546"/>
      <c r="BI97" s="546"/>
      <c r="BJ97" s="546"/>
      <c r="BK97" s="546"/>
      <c r="BL97" s="546"/>
      <c r="BM97" s="546"/>
      <c r="BN97" s="546"/>
      <c r="BO97" s="546"/>
      <c r="BP97" s="546"/>
      <c r="BQ97" s="546"/>
      <c r="BR97" s="546"/>
      <c r="BS97" s="546"/>
      <c r="BT97" s="546"/>
      <c r="BU97" s="546"/>
      <c r="BV97" s="546"/>
      <c r="BW97" s="546"/>
      <c r="BX97" s="546"/>
      <c r="BY97" s="546"/>
      <c r="BZ97" s="546"/>
      <c r="CA97" s="546"/>
      <c r="CB97" s="546"/>
      <c r="CC97" s="546"/>
      <c r="CD97" s="546"/>
      <c r="CE97" s="546"/>
      <c r="CF97" s="546"/>
      <c r="CG97" s="546"/>
    </row>
    <row r="98" spans="2:91" s="534" customFormat="1">
      <c r="B98" s="538"/>
      <c r="C98" s="538"/>
      <c r="D98" s="549"/>
      <c r="E98" s="549"/>
      <c r="F98" s="549"/>
      <c r="G98" s="549"/>
      <c r="H98" s="549"/>
      <c r="I98" s="549"/>
      <c r="J98" s="549"/>
      <c r="K98" s="549"/>
      <c r="L98" s="549"/>
      <c r="M98" s="549"/>
      <c r="N98" s="549"/>
      <c r="O98" s="586"/>
      <c r="P98" s="549"/>
      <c r="Q98" s="549"/>
      <c r="R98" s="549"/>
      <c r="S98" s="549"/>
      <c r="T98" s="549"/>
      <c r="U98" s="549"/>
      <c r="V98" s="549"/>
      <c r="W98" s="549"/>
      <c r="X98" s="549"/>
      <c r="Y98" s="549"/>
      <c r="Z98" s="549"/>
      <c r="AA98" s="586"/>
      <c r="AB98" s="549"/>
      <c r="AC98" s="549"/>
      <c r="AD98" s="549"/>
      <c r="AE98" s="549"/>
      <c r="AF98" s="549"/>
      <c r="AG98" s="549"/>
      <c r="AH98" s="549"/>
      <c r="AI98" s="549"/>
      <c r="AJ98" s="549"/>
      <c r="AK98" s="549"/>
      <c r="AL98" s="549"/>
      <c r="AM98" s="549"/>
      <c r="AN98" s="546"/>
      <c r="AO98" s="546"/>
      <c r="AP98" s="546"/>
      <c r="AQ98" s="546"/>
      <c r="AR98" s="546"/>
      <c r="AS98" s="546"/>
      <c r="AT98" s="546"/>
      <c r="AU98" s="546"/>
      <c r="AV98" s="546"/>
      <c r="AW98" s="546"/>
      <c r="AX98" s="546"/>
      <c r="AY98" s="546"/>
      <c r="AZ98" s="546"/>
      <c r="BA98" s="546"/>
      <c r="BB98" s="546"/>
      <c r="BC98" s="546"/>
      <c r="BD98" s="546"/>
      <c r="BE98" s="546"/>
      <c r="BF98" s="546"/>
      <c r="BG98" s="546"/>
      <c r="BH98" s="546"/>
      <c r="BI98" s="546"/>
      <c r="BJ98" s="546"/>
      <c r="BK98" s="546"/>
      <c r="BL98" s="546"/>
      <c r="BM98" s="546"/>
      <c r="BN98" s="546"/>
      <c r="BO98" s="546"/>
      <c r="BP98" s="546"/>
      <c r="BQ98" s="546"/>
      <c r="BR98" s="546"/>
      <c r="BS98" s="546"/>
      <c r="BT98" s="546"/>
      <c r="BU98" s="546"/>
      <c r="BV98" s="546"/>
      <c r="BW98" s="546"/>
      <c r="BX98" s="546"/>
      <c r="BY98" s="546"/>
      <c r="BZ98" s="546"/>
      <c r="CA98" s="546"/>
      <c r="CB98" s="546"/>
      <c r="CC98" s="546"/>
      <c r="CD98" s="546"/>
      <c r="CE98" s="546"/>
      <c r="CF98" s="546"/>
      <c r="CG98" s="546"/>
    </row>
    <row r="99" spans="2:91" s="528" customFormat="1" ht="25" thickBot="1">
      <c r="B99" s="529" t="s">
        <v>328</v>
      </c>
      <c r="C99" s="530" t="s">
        <v>16</v>
      </c>
      <c r="D99" s="377">
        <f>'Pricing Model'!C10</f>
        <v>45658</v>
      </c>
      <c r="E99" s="319">
        <f t="shared" ref="E99:AL99" si="22">DATE(YEAR(D99),MONTH(D99),DAY(EOMONTH(D99,0)))+1</f>
        <v>45689</v>
      </c>
      <c r="F99" s="319">
        <f t="shared" si="22"/>
        <v>45717</v>
      </c>
      <c r="G99" s="319">
        <f t="shared" si="22"/>
        <v>45748</v>
      </c>
      <c r="H99" s="319">
        <f t="shared" si="22"/>
        <v>45778</v>
      </c>
      <c r="I99" s="319">
        <f t="shared" si="22"/>
        <v>45809</v>
      </c>
      <c r="J99" s="319">
        <f t="shared" si="22"/>
        <v>45839</v>
      </c>
      <c r="K99" s="319">
        <f t="shared" si="22"/>
        <v>45870</v>
      </c>
      <c r="L99" s="319">
        <f t="shared" si="22"/>
        <v>45901</v>
      </c>
      <c r="M99" s="319">
        <f t="shared" si="22"/>
        <v>45931</v>
      </c>
      <c r="N99" s="319">
        <f t="shared" si="22"/>
        <v>45962</v>
      </c>
      <c r="O99" s="579">
        <f t="shared" si="22"/>
        <v>45992</v>
      </c>
      <c r="P99" s="319">
        <f t="shared" si="22"/>
        <v>46023</v>
      </c>
      <c r="Q99" s="319">
        <f t="shared" si="22"/>
        <v>46054</v>
      </c>
      <c r="R99" s="319">
        <f t="shared" si="22"/>
        <v>46082</v>
      </c>
      <c r="S99" s="319">
        <f t="shared" si="22"/>
        <v>46113</v>
      </c>
      <c r="T99" s="319">
        <f t="shared" si="22"/>
        <v>46143</v>
      </c>
      <c r="U99" s="319">
        <f t="shared" si="22"/>
        <v>46174</v>
      </c>
      <c r="V99" s="319">
        <f t="shared" si="22"/>
        <v>46204</v>
      </c>
      <c r="W99" s="319">
        <f t="shared" si="22"/>
        <v>46235</v>
      </c>
      <c r="X99" s="319">
        <f t="shared" si="22"/>
        <v>46266</v>
      </c>
      <c r="Y99" s="319">
        <f t="shared" si="22"/>
        <v>46296</v>
      </c>
      <c r="Z99" s="319">
        <f t="shared" si="22"/>
        <v>46327</v>
      </c>
      <c r="AA99" s="579">
        <f t="shared" si="22"/>
        <v>46357</v>
      </c>
      <c r="AB99" s="319">
        <f t="shared" si="22"/>
        <v>46388</v>
      </c>
      <c r="AC99" s="319">
        <f t="shared" si="22"/>
        <v>46419</v>
      </c>
      <c r="AD99" s="319">
        <f t="shared" si="22"/>
        <v>46447</v>
      </c>
      <c r="AE99" s="319">
        <f t="shared" si="22"/>
        <v>46478</v>
      </c>
      <c r="AF99" s="319">
        <f t="shared" si="22"/>
        <v>46508</v>
      </c>
      <c r="AG99" s="319">
        <f t="shared" si="22"/>
        <v>46539</v>
      </c>
      <c r="AH99" s="319">
        <f t="shared" si="22"/>
        <v>46569</v>
      </c>
      <c r="AI99" s="319">
        <f t="shared" si="22"/>
        <v>46600</v>
      </c>
      <c r="AJ99" s="319">
        <f t="shared" si="22"/>
        <v>46631</v>
      </c>
      <c r="AK99" s="319">
        <f t="shared" si="22"/>
        <v>46661</v>
      </c>
      <c r="AL99" s="319">
        <f t="shared" si="22"/>
        <v>46692</v>
      </c>
      <c r="AM99" s="319">
        <f>DATE(YEAR(AL99),MONTH(AL99),DAY(EOMONTH(AL99,0)))+1+2025.1-2025.1</f>
        <v>46722</v>
      </c>
    </row>
    <row r="100" spans="2:91" s="528" customFormat="1">
      <c r="B100" s="531"/>
      <c r="C100" s="531"/>
      <c r="D100" s="531"/>
      <c r="E100" s="532"/>
      <c r="F100" s="532"/>
      <c r="G100" s="532"/>
      <c r="H100" s="532"/>
      <c r="I100" s="532"/>
      <c r="J100" s="532"/>
      <c r="K100" s="532"/>
      <c r="L100" s="532"/>
      <c r="M100" s="532"/>
      <c r="N100" s="532"/>
      <c r="O100" s="580"/>
      <c r="P100" s="533"/>
      <c r="Q100" s="532"/>
      <c r="R100" s="532"/>
      <c r="S100" s="532"/>
      <c r="T100" s="532"/>
      <c r="U100" s="532"/>
      <c r="V100" s="532"/>
      <c r="W100" s="532"/>
      <c r="X100" s="532"/>
      <c r="Y100" s="532"/>
      <c r="Z100" s="532"/>
      <c r="AA100" s="580"/>
      <c r="AB100" s="533"/>
      <c r="AC100" s="532"/>
      <c r="AD100" s="532"/>
      <c r="AE100" s="532"/>
      <c r="AF100" s="532"/>
      <c r="AG100" s="532"/>
      <c r="AH100" s="532"/>
      <c r="AI100" s="532"/>
      <c r="AJ100" s="532"/>
      <c r="AK100" s="532"/>
      <c r="AL100" s="532"/>
      <c r="AM100" s="532"/>
    </row>
    <row r="101" spans="2:91" s="550" customFormat="1" ht="20" customHeight="1">
      <c r="B101" s="563" t="s">
        <v>327</v>
      </c>
      <c r="C101" s="563"/>
      <c r="D101" s="553">
        <f t="shared" ref="D101:AM101" si="23">D52+D90</f>
        <v>23260</v>
      </c>
      <c r="E101" s="553">
        <f t="shared" si="23"/>
        <v>23940</v>
      </c>
      <c r="F101" s="553">
        <f t="shared" si="23"/>
        <v>29120</v>
      </c>
      <c r="G101" s="553">
        <f t="shared" si="23"/>
        <v>39325</v>
      </c>
      <c r="H101" s="553">
        <f t="shared" si="23"/>
        <v>44915</v>
      </c>
      <c r="I101" s="553">
        <f t="shared" si="23"/>
        <v>53505</v>
      </c>
      <c r="J101" s="553">
        <f t="shared" si="23"/>
        <v>68095</v>
      </c>
      <c r="K101" s="553">
        <f t="shared" si="23"/>
        <v>78410</v>
      </c>
      <c r="L101" s="553">
        <f t="shared" si="23"/>
        <v>79725</v>
      </c>
      <c r="M101" s="553">
        <f t="shared" si="23"/>
        <v>81040</v>
      </c>
      <c r="N101" s="553">
        <f t="shared" si="23"/>
        <v>83855</v>
      </c>
      <c r="O101" s="593">
        <f t="shared" si="23"/>
        <v>85170</v>
      </c>
      <c r="P101" s="553">
        <f t="shared" si="23"/>
        <v>91885</v>
      </c>
      <c r="Q101" s="553">
        <f t="shared" si="23"/>
        <v>94100</v>
      </c>
      <c r="R101" s="553">
        <f t="shared" si="23"/>
        <v>96315</v>
      </c>
      <c r="S101" s="553">
        <f t="shared" si="23"/>
        <v>98530</v>
      </c>
      <c r="T101" s="553">
        <f t="shared" si="23"/>
        <v>105245</v>
      </c>
      <c r="U101" s="553">
        <f t="shared" si="23"/>
        <v>116010</v>
      </c>
      <c r="V101" s="553">
        <f t="shared" si="23"/>
        <v>119275</v>
      </c>
      <c r="W101" s="553">
        <f t="shared" si="23"/>
        <v>122585</v>
      </c>
      <c r="X101" s="553">
        <f t="shared" si="23"/>
        <v>125895</v>
      </c>
      <c r="Y101" s="553">
        <f t="shared" si="23"/>
        <v>129205</v>
      </c>
      <c r="Z101" s="553">
        <f t="shared" si="23"/>
        <v>131710</v>
      </c>
      <c r="AA101" s="593">
        <f t="shared" si="23"/>
        <v>132965</v>
      </c>
      <c r="AB101" s="553">
        <f t="shared" si="23"/>
        <v>144175</v>
      </c>
      <c r="AC101" s="553">
        <f t="shared" si="23"/>
        <v>146035</v>
      </c>
      <c r="AD101" s="553">
        <f t="shared" si="23"/>
        <v>147895</v>
      </c>
      <c r="AE101" s="553">
        <f t="shared" si="23"/>
        <v>149495</v>
      </c>
      <c r="AF101" s="553">
        <f t="shared" si="23"/>
        <v>151095</v>
      </c>
      <c r="AG101" s="553">
        <f t="shared" si="23"/>
        <v>152695</v>
      </c>
      <c r="AH101" s="553">
        <f t="shared" si="23"/>
        <v>154295</v>
      </c>
      <c r="AI101" s="553">
        <f t="shared" si="23"/>
        <v>155025</v>
      </c>
      <c r="AJ101" s="553">
        <f t="shared" si="23"/>
        <v>155755</v>
      </c>
      <c r="AK101" s="553">
        <f t="shared" si="23"/>
        <v>156485</v>
      </c>
      <c r="AL101" s="553">
        <f t="shared" si="23"/>
        <v>157215</v>
      </c>
      <c r="AM101" s="553">
        <f t="shared" si="23"/>
        <v>157945</v>
      </c>
      <c r="AN101" s="553"/>
      <c r="AO101" s="553"/>
      <c r="AP101" s="553"/>
      <c r="AQ101" s="554"/>
      <c r="AR101" s="554"/>
      <c r="AS101" s="554"/>
      <c r="AT101" s="554"/>
      <c r="AU101" s="554"/>
      <c r="AV101" s="554"/>
      <c r="AW101" s="554"/>
      <c r="AX101" s="554"/>
      <c r="AY101" s="554"/>
      <c r="AZ101" s="554"/>
      <c r="BA101" s="554"/>
      <c r="BB101" s="554"/>
      <c r="BC101" s="554"/>
      <c r="BD101" s="554"/>
      <c r="BE101" s="554"/>
      <c r="BF101" s="554"/>
      <c r="BG101" s="554"/>
      <c r="BH101" s="554"/>
      <c r="BI101" s="554"/>
      <c r="BJ101" s="554"/>
      <c r="BK101" s="554"/>
      <c r="BL101" s="554"/>
      <c r="BM101" s="554"/>
      <c r="BN101" s="554"/>
      <c r="BO101" s="554"/>
      <c r="BP101" s="554"/>
      <c r="BQ101" s="554"/>
      <c r="BR101" s="554"/>
      <c r="BS101" s="554"/>
      <c r="BT101" s="554"/>
      <c r="BU101" s="554"/>
      <c r="BV101" s="554"/>
      <c r="BW101" s="554"/>
      <c r="BX101" s="554"/>
      <c r="BY101" s="554"/>
      <c r="BZ101" s="554"/>
      <c r="CA101" s="554"/>
      <c r="CB101" s="554"/>
      <c r="CC101" s="554"/>
      <c r="CD101" s="554"/>
      <c r="CE101" s="554"/>
      <c r="CF101" s="554"/>
      <c r="CG101" s="554"/>
    </row>
    <row r="102" spans="2:91" s="550" customFormat="1" ht="20" customHeight="1" thickBot="1">
      <c r="B102" s="555" t="s">
        <v>326</v>
      </c>
      <c r="C102" s="555"/>
      <c r="D102" s="556">
        <f t="shared" ref="D102:AM102" si="24">D53+D91</f>
        <v>14405</v>
      </c>
      <c r="E102" s="556">
        <f t="shared" si="24"/>
        <v>14833</v>
      </c>
      <c r="F102" s="556">
        <f t="shared" si="24"/>
        <v>17961</v>
      </c>
      <c r="G102" s="556">
        <f t="shared" si="24"/>
        <v>24344</v>
      </c>
      <c r="H102" s="556">
        <f t="shared" si="24"/>
        <v>27714</v>
      </c>
      <c r="I102" s="556">
        <f t="shared" si="24"/>
        <v>32934</v>
      </c>
      <c r="J102" s="556">
        <f t="shared" si="24"/>
        <v>41704</v>
      </c>
      <c r="K102" s="556">
        <f t="shared" si="24"/>
        <v>47929</v>
      </c>
      <c r="L102" s="556">
        <f t="shared" si="24"/>
        <v>48754</v>
      </c>
      <c r="M102" s="556">
        <f t="shared" si="24"/>
        <v>49579</v>
      </c>
      <c r="N102" s="556">
        <f t="shared" si="24"/>
        <v>51329</v>
      </c>
      <c r="O102" s="588">
        <f t="shared" si="24"/>
        <v>52154</v>
      </c>
      <c r="P102" s="556">
        <f t="shared" si="24"/>
        <v>56428</v>
      </c>
      <c r="Q102" s="556">
        <f t="shared" si="24"/>
        <v>57817</v>
      </c>
      <c r="R102" s="556">
        <f t="shared" si="24"/>
        <v>59206</v>
      </c>
      <c r="S102" s="556">
        <f t="shared" si="24"/>
        <v>60595</v>
      </c>
      <c r="T102" s="556">
        <f t="shared" si="24"/>
        <v>64684</v>
      </c>
      <c r="U102" s="556">
        <f t="shared" si="24"/>
        <v>71603</v>
      </c>
      <c r="V102" s="556">
        <f t="shared" si="24"/>
        <v>73622</v>
      </c>
      <c r="W102" s="556">
        <f t="shared" si="24"/>
        <v>75672</v>
      </c>
      <c r="X102" s="556">
        <f t="shared" si="24"/>
        <v>77722</v>
      </c>
      <c r="Y102" s="556">
        <f t="shared" si="24"/>
        <v>79772</v>
      </c>
      <c r="Z102" s="556">
        <f t="shared" si="24"/>
        <v>81339</v>
      </c>
      <c r="AA102" s="588">
        <f t="shared" si="24"/>
        <v>82076</v>
      </c>
      <c r="AB102" s="556">
        <f t="shared" si="24"/>
        <v>89327</v>
      </c>
      <c r="AC102" s="556">
        <f t="shared" si="24"/>
        <v>90543</v>
      </c>
      <c r="AD102" s="556">
        <f t="shared" si="24"/>
        <v>91759</v>
      </c>
      <c r="AE102" s="556">
        <f t="shared" si="24"/>
        <v>92799</v>
      </c>
      <c r="AF102" s="556">
        <f t="shared" si="24"/>
        <v>93839</v>
      </c>
      <c r="AG102" s="556">
        <f t="shared" si="24"/>
        <v>94879</v>
      </c>
      <c r="AH102" s="556">
        <f t="shared" si="24"/>
        <v>95919</v>
      </c>
      <c r="AI102" s="556">
        <f t="shared" si="24"/>
        <v>96397</v>
      </c>
      <c r="AJ102" s="556">
        <f t="shared" si="24"/>
        <v>96875</v>
      </c>
      <c r="AK102" s="556">
        <f t="shared" si="24"/>
        <v>97353</v>
      </c>
      <c r="AL102" s="556">
        <f t="shared" si="24"/>
        <v>97831</v>
      </c>
      <c r="AM102" s="556">
        <f t="shared" si="24"/>
        <v>98309</v>
      </c>
      <c r="AN102" s="553"/>
      <c r="AO102" s="553"/>
      <c r="AP102" s="553"/>
      <c r="AQ102" s="554"/>
      <c r="AR102" s="554"/>
      <c r="AS102" s="554"/>
      <c r="AT102" s="554"/>
      <c r="AU102" s="554"/>
      <c r="AV102" s="554"/>
      <c r="AW102" s="554"/>
      <c r="AX102" s="554"/>
      <c r="AY102" s="554"/>
      <c r="AZ102" s="554"/>
      <c r="BA102" s="554"/>
      <c r="BB102" s="554"/>
      <c r="BC102" s="554"/>
      <c r="BD102" s="554"/>
      <c r="BE102" s="554"/>
      <c r="BF102" s="554"/>
      <c r="BG102" s="554"/>
      <c r="BH102" s="554"/>
      <c r="BI102" s="554"/>
      <c r="BJ102" s="554"/>
      <c r="BK102" s="554"/>
      <c r="BL102" s="554"/>
      <c r="BM102" s="554"/>
      <c r="BN102" s="554"/>
      <c r="BO102" s="554"/>
      <c r="BP102" s="554"/>
      <c r="BQ102" s="554"/>
      <c r="BR102" s="554"/>
      <c r="BS102" s="554"/>
      <c r="BT102" s="554"/>
      <c r="BU102" s="554"/>
      <c r="BV102" s="554"/>
      <c r="BW102" s="554"/>
      <c r="BX102" s="554"/>
      <c r="BY102" s="554"/>
      <c r="BZ102" s="554"/>
      <c r="CA102" s="554"/>
      <c r="CB102" s="554"/>
      <c r="CC102" s="554"/>
      <c r="CD102" s="554"/>
      <c r="CE102" s="554"/>
      <c r="CF102" s="554"/>
      <c r="CG102" s="554"/>
    </row>
    <row r="103" spans="2:91" s="534" customFormat="1" ht="12" customHeight="1" thickTop="1">
      <c r="B103" s="538"/>
      <c r="C103" s="538"/>
      <c r="D103" s="549"/>
      <c r="E103" s="549"/>
      <c r="F103" s="549"/>
      <c r="G103" s="549"/>
      <c r="H103" s="549"/>
      <c r="I103" s="549"/>
      <c r="J103" s="549"/>
      <c r="K103" s="549"/>
      <c r="L103" s="549"/>
      <c r="M103" s="549"/>
      <c r="N103" s="549"/>
      <c r="O103" s="586"/>
      <c r="P103" s="549"/>
      <c r="Q103" s="549"/>
      <c r="R103" s="549"/>
      <c r="S103" s="549"/>
      <c r="T103" s="549"/>
      <c r="U103" s="549"/>
      <c r="V103" s="549"/>
      <c r="W103" s="549"/>
      <c r="X103" s="549"/>
      <c r="Y103" s="549"/>
      <c r="Z103" s="549"/>
      <c r="AA103" s="586"/>
      <c r="AB103" s="549"/>
      <c r="AC103" s="549"/>
      <c r="AD103" s="549"/>
      <c r="AE103" s="549"/>
      <c r="AF103" s="549"/>
      <c r="AG103" s="549"/>
      <c r="AH103" s="549"/>
      <c r="AI103" s="549"/>
      <c r="AJ103" s="549"/>
      <c r="AK103" s="549"/>
      <c r="AL103" s="549"/>
      <c r="AM103" s="549"/>
      <c r="AN103" s="549"/>
      <c r="AO103" s="549"/>
      <c r="AP103" s="549"/>
      <c r="AQ103" s="546"/>
      <c r="AR103" s="546"/>
      <c r="AS103" s="546"/>
      <c r="AT103" s="546"/>
      <c r="AU103" s="546"/>
      <c r="AV103" s="546"/>
      <c r="AW103" s="546"/>
      <c r="AX103" s="546"/>
      <c r="AY103" s="546"/>
      <c r="AZ103" s="546"/>
      <c r="BA103" s="546"/>
      <c r="BB103" s="546"/>
      <c r="BC103" s="546"/>
      <c r="BD103" s="546"/>
      <c r="BE103" s="546"/>
      <c r="BF103" s="546"/>
      <c r="BG103" s="546"/>
      <c r="BH103" s="546"/>
      <c r="BI103" s="546"/>
      <c r="BJ103" s="546"/>
      <c r="BK103" s="546"/>
      <c r="BL103" s="546"/>
      <c r="BM103" s="546"/>
      <c r="BN103" s="546"/>
      <c r="BO103" s="546"/>
      <c r="BP103" s="546"/>
      <c r="BQ103" s="546"/>
      <c r="BR103" s="546"/>
      <c r="BS103" s="546"/>
      <c r="BT103" s="546"/>
      <c r="BU103" s="546"/>
      <c r="BV103" s="546"/>
      <c r="BW103" s="546"/>
      <c r="BX103" s="546"/>
      <c r="BY103" s="546"/>
      <c r="BZ103" s="546"/>
      <c r="CA103" s="546"/>
      <c r="CB103" s="546"/>
      <c r="CC103" s="546"/>
      <c r="CD103" s="546"/>
      <c r="CE103" s="546"/>
      <c r="CF103" s="546"/>
      <c r="CG103" s="546"/>
    </row>
    <row r="104" spans="2:91" s="534" customFormat="1">
      <c r="B104" s="538" t="s">
        <v>325</v>
      </c>
      <c r="C104" s="538"/>
      <c r="D104" s="547">
        <f t="shared" ref="D104:AM104" si="25">D102/D101</f>
        <v>0.6193035253654342</v>
      </c>
      <c r="E104" s="547">
        <f t="shared" si="25"/>
        <v>0.6195906432748538</v>
      </c>
      <c r="F104" s="547">
        <f t="shared" si="25"/>
        <v>0.61679258241758239</v>
      </c>
      <c r="G104" s="547">
        <f t="shared" si="25"/>
        <v>0.61904640813731726</v>
      </c>
      <c r="H104" s="547">
        <f t="shared" si="25"/>
        <v>0.61703217188021819</v>
      </c>
      <c r="I104" s="547">
        <f t="shared" si="25"/>
        <v>0.61553125876086345</v>
      </c>
      <c r="J104" s="547">
        <f t="shared" si="25"/>
        <v>0.61243850502973785</v>
      </c>
      <c r="K104" s="547">
        <f t="shared" si="25"/>
        <v>0.6112613187093483</v>
      </c>
      <c r="L104" s="547">
        <f t="shared" si="25"/>
        <v>0.61152712449043589</v>
      </c>
      <c r="M104" s="547">
        <f t="shared" si="25"/>
        <v>0.61178430404738404</v>
      </c>
      <c r="N104" s="547">
        <f t="shared" si="25"/>
        <v>0.61211615288295274</v>
      </c>
      <c r="O104" s="589">
        <f t="shared" si="25"/>
        <v>0.61235176705412708</v>
      </c>
      <c r="P104" s="547">
        <f t="shared" si="25"/>
        <v>0.61411547042498771</v>
      </c>
      <c r="Q104" s="547">
        <f t="shared" si="25"/>
        <v>0.61442082890541971</v>
      </c>
      <c r="R104" s="547">
        <f t="shared" si="25"/>
        <v>0.61471214244925509</v>
      </c>
      <c r="S104" s="547">
        <f t="shared" si="25"/>
        <v>0.61499035826651782</v>
      </c>
      <c r="T104" s="547">
        <f t="shared" si="25"/>
        <v>0.61460401919331087</v>
      </c>
      <c r="U104" s="547">
        <f t="shared" si="25"/>
        <v>0.61721403327299373</v>
      </c>
      <c r="V104" s="547">
        <f t="shared" si="25"/>
        <v>0.61724586040662333</v>
      </c>
      <c r="W104" s="547">
        <f t="shared" si="25"/>
        <v>0.61730228005057719</v>
      </c>
      <c r="X104" s="547">
        <f t="shared" si="25"/>
        <v>0.61735573295206325</v>
      </c>
      <c r="Y104" s="547">
        <f t="shared" si="25"/>
        <v>0.61740644711891957</v>
      </c>
      <c r="Z104" s="547">
        <f t="shared" si="25"/>
        <v>0.61756130893629946</v>
      </c>
      <c r="AA104" s="589">
        <f t="shared" si="25"/>
        <v>0.6172752228029933</v>
      </c>
      <c r="AB104" s="547">
        <f t="shared" si="25"/>
        <v>0.61957343506155715</v>
      </c>
      <c r="AC104" s="547">
        <f t="shared" si="25"/>
        <v>0.62000890197555381</v>
      </c>
      <c r="AD104" s="547">
        <f t="shared" si="25"/>
        <v>0.62043341559890464</v>
      </c>
      <c r="AE104" s="547">
        <f t="shared" si="25"/>
        <v>0.62074985785477776</v>
      </c>
      <c r="AF104" s="547">
        <f t="shared" si="25"/>
        <v>0.62105959826599155</v>
      </c>
      <c r="AG104" s="547">
        <f t="shared" si="25"/>
        <v>0.62136284750646709</v>
      </c>
      <c r="AH104" s="547">
        <f t="shared" si="25"/>
        <v>0.62165980751158501</v>
      </c>
      <c r="AI104" s="547">
        <f t="shared" si="25"/>
        <v>0.62181583615545877</v>
      </c>
      <c r="AJ104" s="547">
        <f t="shared" si="25"/>
        <v>0.62197040223427824</v>
      </c>
      <c r="AK104" s="547">
        <f t="shared" si="25"/>
        <v>0.6221235262165703</v>
      </c>
      <c r="AL104" s="547">
        <f t="shared" si="25"/>
        <v>0.62227522819069425</v>
      </c>
      <c r="AM104" s="547">
        <f t="shared" si="25"/>
        <v>0.62242552787362693</v>
      </c>
      <c r="AN104" s="547"/>
      <c r="AO104" s="547"/>
      <c r="AP104" s="547"/>
      <c r="AQ104" s="546"/>
      <c r="AR104" s="546"/>
      <c r="AS104" s="546"/>
      <c r="AT104" s="546"/>
      <c r="AU104" s="546"/>
      <c r="AV104" s="546"/>
      <c r="AW104" s="546"/>
      <c r="AX104" s="546"/>
      <c r="AY104" s="546"/>
      <c r="AZ104" s="546"/>
      <c r="BA104" s="546"/>
      <c r="BB104" s="546"/>
      <c r="BC104" s="546"/>
      <c r="BD104" s="546"/>
      <c r="BE104" s="546"/>
      <c r="BF104" s="546"/>
      <c r="BG104" s="546"/>
      <c r="BH104" s="546"/>
      <c r="BI104" s="546"/>
      <c r="BJ104" s="546"/>
      <c r="BK104" s="546"/>
      <c r="BL104" s="546"/>
      <c r="BM104" s="546"/>
      <c r="BN104" s="546"/>
      <c r="BO104" s="546"/>
      <c r="BP104" s="546"/>
      <c r="BQ104" s="546"/>
      <c r="BR104" s="546"/>
      <c r="BS104" s="546"/>
      <c r="BT104" s="546"/>
      <c r="BU104" s="546"/>
      <c r="BV104" s="546"/>
      <c r="BW104" s="546"/>
      <c r="BX104" s="546"/>
      <c r="BY104" s="546"/>
      <c r="BZ104" s="546"/>
      <c r="CA104" s="546"/>
      <c r="CB104" s="546"/>
      <c r="CC104" s="546"/>
      <c r="CD104" s="546"/>
      <c r="CE104" s="546"/>
      <c r="CF104" s="546"/>
      <c r="CG104" s="546"/>
    </row>
    <row r="105" spans="2:91">
      <c r="D105" s="559"/>
      <c r="E105" s="559"/>
      <c r="F105" s="559"/>
      <c r="G105" s="559"/>
      <c r="H105" s="559"/>
      <c r="I105" s="559"/>
      <c r="J105" s="559"/>
      <c r="K105" s="559"/>
      <c r="L105" s="559"/>
      <c r="M105" s="559"/>
      <c r="N105" s="559"/>
      <c r="O105" s="594"/>
      <c r="P105" s="559"/>
      <c r="Q105" s="559"/>
      <c r="R105" s="559"/>
      <c r="S105" s="559"/>
      <c r="T105" s="559"/>
      <c r="U105" s="559"/>
      <c r="V105" s="559"/>
      <c r="W105" s="559"/>
      <c r="X105" s="559"/>
      <c r="Y105" s="559"/>
      <c r="Z105" s="559"/>
      <c r="AA105" s="594"/>
      <c r="AB105" s="559"/>
      <c r="AC105" s="559"/>
      <c r="AD105" s="559"/>
      <c r="AE105" s="559"/>
      <c r="AF105" s="559"/>
      <c r="AG105" s="559"/>
      <c r="AH105" s="559"/>
      <c r="AI105" s="559"/>
      <c r="AJ105" s="559"/>
      <c r="AK105" s="559"/>
      <c r="AL105" s="559"/>
      <c r="AM105" s="559"/>
      <c r="AN105" s="559"/>
      <c r="AO105" s="559"/>
      <c r="AP105" s="559"/>
      <c r="AQ105" s="559"/>
      <c r="AR105" s="559"/>
      <c r="AS105" s="559"/>
      <c r="AT105" s="559"/>
      <c r="AU105" s="559"/>
      <c r="AV105" s="559"/>
      <c r="AW105" s="559"/>
      <c r="AX105" s="559"/>
      <c r="AY105" s="559"/>
      <c r="AZ105" s="559"/>
      <c r="BA105" s="559"/>
      <c r="BB105" s="559"/>
      <c r="BC105" s="559"/>
      <c r="BD105" s="559"/>
      <c r="BE105" s="559"/>
      <c r="BF105" s="559"/>
      <c r="BG105" s="559"/>
      <c r="BH105" s="559"/>
      <c r="BI105" s="559"/>
      <c r="BJ105" s="559"/>
      <c r="BK105" s="559"/>
      <c r="BL105" s="559"/>
      <c r="BM105" s="559"/>
      <c r="BN105" s="559"/>
      <c r="BO105" s="559"/>
      <c r="BP105" s="559"/>
      <c r="BQ105" s="559"/>
      <c r="BR105" s="559"/>
      <c r="BS105" s="559"/>
      <c r="BT105" s="559"/>
      <c r="BU105" s="559"/>
      <c r="BV105" s="559"/>
      <c r="BW105" s="559"/>
      <c r="BX105" s="559"/>
      <c r="BY105" s="559"/>
      <c r="BZ105" s="559"/>
      <c r="CA105" s="559"/>
      <c r="CB105" s="559"/>
      <c r="CC105" s="559"/>
      <c r="CD105" s="559"/>
      <c r="CE105" s="559"/>
      <c r="CF105" s="559"/>
      <c r="CG105" s="559"/>
      <c r="CH105" s="559"/>
      <c r="CI105" s="559"/>
      <c r="CJ105" s="559"/>
      <c r="CK105" s="559"/>
      <c r="CL105" s="559"/>
      <c r="CM105" s="559"/>
    </row>
    <row r="106" spans="2:91">
      <c r="D106" s="559"/>
      <c r="E106" s="559"/>
      <c r="F106" s="559"/>
      <c r="G106" s="559"/>
      <c r="H106" s="559"/>
      <c r="I106" s="559"/>
      <c r="J106" s="559"/>
      <c r="K106" s="559"/>
      <c r="L106" s="559"/>
      <c r="M106" s="559"/>
      <c r="N106" s="559"/>
      <c r="O106" s="594"/>
      <c r="P106" s="559"/>
      <c r="Q106" s="559"/>
      <c r="R106" s="559"/>
      <c r="S106" s="559"/>
      <c r="T106" s="559"/>
      <c r="U106" s="559"/>
      <c r="V106" s="559"/>
      <c r="W106" s="559"/>
      <c r="X106" s="559"/>
      <c r="Y106" s="559"/>
      <c r="Z106" s="559"/>
      <c r="AA106" s="594"/>
      <c r="AB106" s="559"/>
      <c r="AC106" s="559"/>
      <c r="AD106" s="559"/>
      <c r="AE106" s="559"/>
      <c r="AF106" s="559"/>
      <c r="AG106" s="559"/>
      <c r="AH106" s="559"/>
      <c r="AI106" s="559"/>
      <c r="AJ106" s="559"/>
      <c r="AK106" s="559"/>
      <c r="AL106" s="559"/>
      <c r="AM106" s="559"/>
      <c r="AN106" s="559"/>
      <c r="AO106" s="559"/>
      <c r="AP106" s="559"/>
      <c r="AQ106" s="559"/>
      <c r="AR106" s="559"/>
      <c r="AS106" s="559"/>
      <c r="AT106" s="559"/>
      <c r="AU106" s="559"/>
      <c r="AV106" s="559"/>
      <c r="AW106" s="559"/>
      <c r="AX106" s="559"/>
      <c r="AY106" s="559"/>
      <c r="AZ106" s="559"/>
      <c r="BA106" s="559"/>
      <c r="BB106" s="559"/>
      <c r="BC106" s="559"/>
      <c r="BD106" s="559"/>
      <c r="BE106" s="559"/>
      <c r="BF106" s="559"/>
      <c r="BG106" s="559"/>
      <c r="BH106" s="559"/>
      <c r="BI106" s="559"/>
      <c r="BJ106" s="559"/>
      <c r="BK106" s="559"/>
      <c r="BL106" s="559"/>
      <c r="BM106" s="559"/>
      <c r="BN106" s="559"/>
      <c r="BO106" s="559"/>
      <c r="BP106" s="559"/>
      <c r="BQ106" s="559"/>
      <c r="BR106" s="559"/>
      <c r="BS106" s="559"/>
      <c r="BT106" s="559"/>
      <c r="BU106" s="559"/>
      <c r="BV106" s="559"/>
      <c r="BW106" s="559"/>
      <c r="BX106" s="559"/>
      <c r="BY106" s="559"/>
      <c r="BZ106" s="559"/>
      <c r="CA106" s="559"/>
      <c r="CB106" s="559"/>
      <c r="CC106" s="559"/>
      <c r="CD106" s="559"/>
      <c r="CE106" s="559"/>
      <c r="CF106" s="559"/>
      <c r="CG106" s="559"/>
      <c r="CH106" s="559"/>
      <c r="CI106" s="559"/>
      <c r="CJ106" s="559"/>
      <c r="CK106" s="559"/>
      <c r="CL106" s="559"/>
      <c r="CM106" s="559"/>
    </row>
    <row r="107" spans="2:91">
      <c r="D107" s="559"/>
      <c r="E107" s="559"/>
      <c r="F107" s="559"/>
      <c r="G107" s="559"/>
      <c r="H107" s="559"/>
      <c r="I107" s="559"/>
      <c r="J107" s="559"/>
      <c r="K107" s="559"/>
      <c r="L107" s="559"/>
      <c r="M107" s="559"/>
      <c r="N107" s="559"/>
      <c r="O107" s="594"/>
      <c r="P107" s="559"/>
      <c r="Q107" s="559"/>
      <c r="R107" s="559"/>
      <c r="S107" s="559"/>
      <c r="T107" s="559"/>
      <c r="U107" s="559"/>
      <c r="V107" s="559"/>
      <c r="W107" s="559"/>
      <c r="X107" s="559"/>
      <c r="Y107" s="559"/>
      <c r="Z107" s="559"/>
      <c r="AA107" s="594"/>
      <c r="AB107" s="559"/>
      <c r="AC107" s="559"/>
      <c r="AD107" s="559"/>
      <c r="AE107" s="559"/>
      <c r="AF107" s="559"/>
      <c r="AG107" s="559"/>
      <c r="AH107" s="559"/>
      <c r="AI107" s="559"/>
      <c r="AJ107" s="559"/>
      <c r="AK107" s="559"/>
      <c r="AL107" s="559"/>
      <c r="AM107" s="559"/>
      <c r="AN107" s="559"/>
      <c r="AO107" s="559"/>
      <c r="AP107" s="559"/>
      <c r="AQ107" s="559"/>
      <c r="AR107" s="559"/>
      <c r="AS107" s="559"/>
      <c r="AT107" s="559"/>
      <c r="AU107" s="559"/>
      <c r="AV107" s="559"/>
      <c r="AW107" s="559"/>
      <c r="AX107" s="559"/>
      <c r="AY107" s="559"/>
      <c r="AZ107" s="559"/>
      <c r="BA107" s="559"/>
      <c r="BB107" s="559"/>
      <c r="BC107" s="559"/>
      <c r="BD107" s="559"/>
      <c r="BE107" s="559"/>
      <c r="BF107" s="559"/>
      <c r="BG107" s="559"/>
      <c r="BH107" s="559"/>
      <c r="BI107" s="559"/>
      <c r="BJ107" s="559"/>
      <c r="BK107" s="559"/>
      <c r="BL107" s="559"/>
      <c r="BM107" s="559"/>
      <c r="BN107" s="559"/>
      <c r="BO107" s="559"/>
      <c r="BP107" s="559"/>
      <c r="BQ107" s="559"/>
      <c r="BR107" s="559"/>
      <c r="BS107" s="559"/>
      <c r="BT107" s="559"/>
      <c r="BU107" s="559"/>
      <c r="BV107" s="559"/>
      <c r="BW107" s="559"/>
      <c r="BX107" s="559"/>
      <c r="BY107" s="559"/>
      <c r="BZ107" s="559"/>
      <c r="CA107" s="559"/>
      <c r="CB107" s="559"/>
      <c r="CC107" s="559"/>
      <c r="CD107" s="559"/>
      <c r="CE107" s="559"/>
      <c r="CF107" s="559"/>
      <c r="CG107" s="559"/>
      <c r="CH107" s="559"/>
      <c r="CI107" s="559"/>
      <c r="CJ107" s="559"/>
      <c r="CK107" s="559"/>
      <c r="CL107" s="559"/>
      <c r="CM107" s="559"/>
    </row>
    <row r="108" spans="2:91">
      <c r="D108" s="559"/>
      <c r="E108" s="559"/>
      <c r="F108" s="559"/>
      <c r="G108" s="559"/>
      <c r="H108" s="559"/>
      <c r="I108" s="559"/>
      <c r="J108" s="559"/>
      <c r="K108" s="559"/>
      <c r="L108" s="559"/>
      <c r="M108" s="559"/>
      <c r="N108" s="559"/>
      <c r="O108" s="594"/>
      <c r="P108" s="559"/>
      <c r="Q108" s="559"/>
      <c r="R108" s="559"/>
      <c r="S108" s="559"/>
      <c r="T108" s="559"/>
      <c r="U108" s="559"/>
      <c r="V108" s="559"/>
      <c r="W108" s="559"/>
      <c r="X108" s="559"/>
      <c r="Y108" s="559"/>
      <c r="Z108" s="559"/>
      <c r="AA108" s="594"/>
      <c r="AB108" s="559"/>
      <c r="AC108" s="559"/>
      <c r="AD108" s="559"/>
      <c r="AE108" s="559"/>
      <c r="AF108" s="559"/>
      <c r="AG108" s="559"/>
      <c r="AH108" s="559"/>
      <c r="AI108" s="559"/>
      <c r="AJ108" s="559"/>
      <c r="AK108" s="559"/>
      <c r="AL108" s="559"/>
      <c r="AM108" s="559"/>
      <c r="AN108" s="559"/>
      <c r="AO108" s="559"/>
      <c r="AP108" s="559"/>
      <c r="AQ108" s="559"/>
      <c r="AR108" s="559"/>
      <c r="AS108" s="559"/>
      <c r="AT108" s="559"/>
      <c r="AU108" s="559"/>
      <c r="AV108" s="559"/>
      <c r="AW108" s="559"/>
      <c r="AX108" s="559"/>
      <c r="AY108" s="559"/>
      <c r="AZ108" s="559"/>
      <c r="BA108" s="559"/>
      <c r="BB108" s="559"/>
      <c r="BC108" s="559"/>
      <c r="BD108" s="559"/>
      <c r="BE108" s="559"/>
      <c r="BF108" s="559"/>
      <c r="BG108" s="559"/>
      <c r="BH108" s="559"/>
      <c r="BI108" s="559"/>
      <c r="BJ108" s="559"/>
      <c r="BK108" s="559"/>
      <c r="BL108" s="559"/>
      <c r="BM108" s="559"/>
      <c r="BN108" s="559"/>
      <c r="BO108" s="559"/>
      <c r="BP108" s="559"/>
      <c r="BQ108" s="559"/>
      <c r="BR108" s="559"/>
      <c r="BS108" s="559"/>
      <c r="BT108" s="559"/>
      <c r="BU108" s="559"/>
      <c r="BV108" s="559"/>
      <c r="BW108" s="559"/>
      <c r="BX108" s="559"/>
      <c r="BY108" s="559"/>
      <c r="BZ108" s="559"/>
      <c r="CA108" s="559"/>
      <c r="CB108" s="559"/>
      <c r="CC108" s="559"/>
      <c r="CD108" s="559"/>
      <c r="CE108" s="559"/>
      <c r="CF108" s="559"/>
      <c r="CG108" s="559"/>
      <c r="CH108" s="559"/>
      <c r="CI108" s="559"/>
      <c r="CJ108" s="559"/>
      <c r="CK108" s="559"/>
      <c r="CL108" s="559"/>
      <c r="CM108" s="559"/>
    </row>
    <row r="109" spans="2:91">
      <c r="D109" s="559"/>
      <c r="E109" s="559"/>
      <c r="F109" s="559"/>
      <c r="G109" s="559"/>
      <c r="H109" s="559"/>
      <c r="I109" s="559"/>
      <c r="J109" s="559"/>
      <c r="K109" s="559"/>
      <c r="L109" s="559"/>
      <c r="M109" s="559"/>
      <c r="N109" s="559"/>
      <c r="O109" s="594"/>
      <c r="P109" s="559"/>
      <c r="Q109" s="559"/>
      <c r="R109" s="559"/>
      <c r="S109" s="559"/>
      <c r="T109" s="559"/>
      <c r="U109" s="559"/>
      <c r="V109" s="559"/>
      <c r="W109" s="559"/>
      <c r="X109" s="559"/>
      <c r="Y109" s="559"/>
      <c r="Z109" s="559"/>
      <c r="AA109" s="594"/>
      <c r="AB109" s="559"/>
      <c r="AC109" s="559"/>
      <c r="AD109" s="559"/>
      <c r="AE109" s="559"/>
      <c r="AF109" s="559"/>
      <c r="AG109" s="559"/>
      <c r="AH109" s="559"/>
      <c r="AI109" s="559"/>
      <c r="AJ109" s="559"/>
      <c r="AK109" s="559"/>
      <c r="AL109" s="559"/>
      <c r="AM109" s="559"/>
      <c r="AN109" s="559"/>
      <c r="AO109" s="559"/>
      <c r="AP109" s="559"/>
      <c r="AQ109" s="559"/>
      <c r="AR109" s="559"/>
      <c r="AS109" s="559"/>
      <c r="AT109" s="559"/>
      <c r="AU109" s="559"/>
      <c r="AV109" s="559"/>
      <c r="AW109" s="559"/>
      <c r="AX109" s="559"/>
      <c r="AY109" s="559"/>
      <c r="AZ109" s="559"/>
      <c r="BA109" s="559"/>
      <c r="BB109" s="559"/>
      <c r="BC109" s="559"/>
      <c r="BD109" s="559"/>
      <c r="BE109" s="559"/>
      <c r="BF109" s="559"/>
      <c r="BG109" s="559"/>
      <c r="BH109" s="559"/>
      <c r="BI109" s="559"/>
      <c r="BJ109" s="559"/>
      <c r="BK109" s="559"/>
      <c r="BL109" s="559"/>
      <c r="BM109" s="559"/>
      <c r="BN109" s="559"/>
      <c r="BO109" s="559"/>
      <c r="BP109" s="559"/>
      <c r="BQ109" s="559"/>
      <c r="BR109" s="559"/>
      <c r="BS109" s="559"/>
      <c r="BT109" s="559"/>
      <c r="BU109" s="559"/>
      <c r="BV109" s="559"/>
      <c r="BW109" s="559"/>
      <c r="BX109" s="559"/>
      <c r="BY109" s="559"/>
      <c r="BZ109" s="559"/>
      <c r="CA109" s="559"/>
      <c r="CB109" s="559"/>
      <c r="CC109" s="559"/>
      <c r="CD109" s="559"/>
      <c r="CE109" s="559"/>
      <c r="CF109" s="559"/>
      <c r="CG109" s="559"/>
      <c r="CH109" s="559"/>
      <c r="CI109" s="559"/>
      <c r="CJ109" s="559"/>
      <c r="CK109" s="559"/>
      <c r="CL109" s="559"/>
      <c r="CM109" s="559"/>
    </row>
    <row r="110" spans="2:91">
      <c r="D110" s="559"/>
      <c r="E110" s="559"/>
      <c r="F110" s="559"/>
      <c r="G110" s="559"/>
      <c r="H110" s="559"/>
      <c r="I110" s="559"/>
      <c r="J110" s="559"/>
      <c r="K110" s="559"/>
      <c r="L110" s="559"/>
      <c r="M110" s="559"/>
      <c r="N110" s="559"/>
      <c r="O110" s="594"/>
      <c r="P110" s="559"/>
      <c r="Q110" s="559"/>
      <c r="R110" s="559"/>
      <c r="S110" s="559"/>
      <c r="T110" s="559"/>
      <c r="U110" s="559"/>
      <c r="V110" s="559"/>
      <c r="W110" s="559"/>
      <c r="X110" s="559"/>
      <c r="Y110" s="559"/>
      <c r="Z110" s="559"/>
      <c r="AA110" s="594"/>
      <c r="AB110" s="559"/>
      <c r="AC110" s="559"/>
      <c r="AD110" s="559"/>
      <c r="AE110" s="559"/>
      <c r="AF110" s="559"/>
      <c r="AG110" s="559"/>
      <c r="AH110" s="559"/>
      <c r="AI110" s="559"/>
      <c r="AJ110" s="559"/>
      <c r="AK110" s="559"/>
      <c r="AL110" s="559"/>
      <c r="AM110" s="559"/>
      <c r="AN110" s="559"/>
      <c r="AO110" s="559"/>
      <c r="AP110" s="559"/>
      <c r="AQ110" s="559"/>
      <c r="AR110" s="559"/>
      <c r="AS110" s="559"/>
      <c r="AT110" s="559"/>
      <c r="AU110" s="559"/>
      <c r="AV110" s="559"/>
      <c r="AW110" s="559"/>
      <c r="AX110" s="559"/>
      <c r="AY110" s="559"/>
      <c r="AZ110" s="559"/>
      <c r="BA110" s="559"/>
      <c r="BB110" s="559"/>
      <c r="BC110" s="559"/>
      <c r="BD110" s="559"/>
      <c r="BE110" s="559"/>
      <c r="BF110" s="559"/>
      <c r="BG110" s="559"/>
      <c r="BH110" s="559"/>
      <c r="BI110" s="559"/>
      <c r="BJ110" s="559"/>
      <c r="BK110" s="559"/>
      <c r="BL110" s="559"/>
      <c r="BM110" s="559"/>
      <c r="BN110" s="559"/>
      <c r="BO110" s="559"/>
      <c r="BP110" s="559"/>
      <c r="BQ110" s="559"/>
      <c r="BR110" s="559"/>
      <c r="BS110" s="559"/>
      <c r="BT110" s="559"/>
      <c r="BU110" s="559"/>
      <c r="BV110" s="559"/>
      <c r="BW110" s="559"/>
      <c r="BX110" s="559"/>
      <c r="BY110" s="559"/>
      <c r="BZ110" s="559"/>
      <c r="CA110" s="559"/>
      <c r="CB110" s="559"/>
      <c r="CC110" s="559"/>
      <c r="CD110" s="559"/>
      <c r="CE110" s="559"/>
      <c r="CF110" s="559"/>
      <c r="CG110" s="559"/>
      <c r="CH110" s="559"/>
      <c r="CI110" s="559"/>
      <c r="CJ110" s="559"/>
      <c r="CK110" s="559"/>
      <c r="CL110" s="559"/>
      <c r="CM110" s="559"/>
    </row>
    <row r="111" spans="2:91">
      <c r="D111" s="559"/>
      <c r="E111" s="559"/>
      <c r="F111" s="559"/>
      <c r="G111" s="559"/>
      <c r="H111" s="559"/>
      <c r="I111" s="559"/>
      <c r="J111" s="559"/>
      <c r="K111" s="559"/>
      <c r="L111" s="559"/>
      <c r="M111" s="559"/>
      <c r="N111" s="559"/>
      <c r="O111" s="594"/>
      <c r="P111" s="559"/>
      <c r="Q111" s="559"/>
      <c r="R111" s="559"/>
      <c r="S111" s="559"/>
      <c r="T111" s="559"/>
      <c r="U111" s="559"/>
      <c r="V111" s="559"/>
      <c r="W111" s="559"/>
      <c r="X111" s="559"/>
      <c r="Y111" s="559"/>
      <c r="Z111" s="559"/>
      <c r="AA111" s="594"/>
      <c r="AB111" s="559"/>
      <c r="AC111" s="559"/>
      <c r="AD111" s="559"/>
      <c r="AE111" s="559"/>
      <c r="AF111" s="559"/>
      <c r="AG111" s="559"/>
      <c r="AH111" s="559"/>
      <c r="AI111" s="559"/>
      <c r="AJ111" s="559"/>
      <c r="AK111" s="559"/>
      <c r="AL111" s="559"/>
      <c r="AM111" s="559"/>
      <c r="AN111" s="559"/>
      <c r="AO111" s="559"/>
      <c r="AP111" s="559"/>
      <c r="AQ111" s="559"/>
      <c r="AR111" s="559"/>
      <c r="AS111" s="559"/>
      <c r="AT111" s="559"/>
      <c r="AU111" s="559"/>
      <c r="AV111" s="559"/>
      <c r="AW111" s="559"/>
      <c r="AX111" s="559"/>
      <c r="AY111" s="559"/>
      <c r="AZ111" s="559"/>
      <c r="BA111" s="559"/>
      <c r="BB111" s="559"/>
      <c r="BC111" s="559"/>
      <c r="BD111" s="559"/>
      <c r="BE111" s="559"/>
      <c r="BF111" s="559"/>
      <c r="BG111" s="559"/>
      <c r="BH111" s="559"/>
      <c r="BI111" s="559"/>
      <c r="BJ111" s="559"/>
      <c r="BK111" s="559"/>
      <c r="BL111" s="559"/>
      <c r="BM111" s="559"/>
      <c r="BN111" s="559"/>
      <c r="BO111" s="559"/>
      <c r="BP111" s="559"/>
      <c r="BQ111" s="559"/>
      <c r="BR111" s="559"/>
      <c r="BS111" s="559"/>
      <c r="BT111" s="559"/>
      <c r="BU111" s="559"/>
      <c r="BV111" s="559"/>
      <c r="BW111" s="559"/>
      <c r="BX111" s="559"/>
      <c r="BY111" s="559"/>
      <c r="BZ111" s="559"/>
      <c r="CA111" s="559"/>
      <c r="CB111" s="559"/>
      <c r="CC111" s="559"/>
      <c r="CD111" s="559"/>
      <c r="CE111" s="559"/>
      <c r="CF111" s="559"/>
      <c r="CG111" s="559"/>
      <c r="CH111" s="559"/>
      <c r="CI111" s="559"/>
      <c r="CJ111" s="559"/>
      <c r="CK111" s="559"/>
      <c r="CL111" s="559"/>
      <c r="CM111" s="559"/>
    </row>
    <row r="112" spans="2:91">
      <c r="D112" s="559"/>
      <c r="E112" s="559"/>
      <c r="F112" s="559"/>
      <c r="G112" s="559"/>
      <c r="H112" s="559"/>
      <c r="I112" s="559"/>
      <c r="J112" s="559"/>
      <c r="K112" s="559"/>
      <c r="L112" s="559"/>
      <c r="M112" s="559"/>
      <c r="N112" s="559"/>
      <c r="O112" s="594"/>
      <c r="P112" s="559"/>
      <c r="Q112" s="559"/>
      <c r="R112" s="559"/>
      <c r="S112" s="559"/>
      <c r="T112" s="559"/>
      <c r="U112" s="559"/>
      <c r="V112" s="559"/>
      <c r="W112" s="559"/>
      <c r="X112" s="559"/>
      <c r="Y112" s="559"/>
      <c r="Z112" s="559"/>
      <c r="AA112" s="594"/>
      <c r="AB112" s="559"/>
      <c r="AC112" s="559"/>
      <c r="AD112" s="559"/>
      <c r="AE112" s="559"/>
      <c r="AF112" s="559"/>
      <c r="AG112" s="559"/>
      <c r="AH112" s="559"/>
      <c r="AI112" s="559"/>
      <c r="AJ112" s="559"/>
      <c r="AK112" s="559"/>
      <c r="AL112" s="559"/>
      <c r="AM112" s="559"/>
      <c r="AN112" s="559"/>
      <c r="AO112" s="559"/>
      <c r="AP112" s="559"/>
      <c r="AQ112" s="559"/>
      <c r="AR112" s="559"/>
      <c r="AS112" s="559"/>
      <c r="AT112" s="559"/>
      <c r="AU112" s="559"/>
      <c r="AV112" s="559"/>
      <c r="AW112" s="559"/>
      <c r="AX112" s="559"/>
      <c r="AY112" s="559"/>
      <c r="AZ112" s="559"/>
      <c r="BA112" s="559"/>
      <c r="BB112" s="559"/>
      <c r="BC112" s="559"/>
      <c r="BD112" s="559"/>
      <c r="BE112" s="559"/>
      <c r="BF112" s="559"/>
      <c r="BG112" s="559"/>
      <c r="BH112" s="559"/>
      <c r="BI112" s="559"/>
      <c r="BJ112" s="559"/>
      <c r="BK112" s="559"/>
      <c r="BL112" s="559"/>
      <c r="BM112" s="559"/>
      <c r="BN112" s="559"/>
      <c r="BO112" s="559"/>
      <c r="BP112" s="559"/>
      <c r="BQ112" s="559"/>
      <c r="BR112" s="559"/>
      <c r="BS112" s="559"/>
      <c r="BT112" s="559"/>
      <c r="BU112" s="559"/>
      <c r="BV112" s="559"/>
      <c r="BW112" s="559"/>
      <c r="BX112" s="559"/>
      <c r="BY112" s="559"/>
      <c r="BZ112" s="559"/>
      <c r="CA112" s="559"/>
      <c r="CB112" s="559"/>
      <c r="CC112" s="559"/>
      <c r="CD112" s="559"/>
      <c r="CE112" s="559"/>
      <c r="CF112" s="559"/>
      <c r="CG112" s="559"/>
      <c r="CH112" s="559"/>
      <c r="CI112" s="559"/>
      <c r="CJ112" s="559"/>
      <c r="CK112" s="559"/>
      <c r="CL112" s="559"/>
      <c r="CM112" s="559"/>
    </row>
    <row r="113" spans="4:91">
      <c r="D113" s="559"/>
      <c r="E113" s="559"/>
      <c r="F113" s="559"/>
      <c r="G113" s="559"/>
      <c r="H113" s="559"/>
      <c r="I113" s="559"/>
      <c r="J113" s="559"/>
      <c r="K113" s="559"/>
      <c r="L113" s="559"/>
      <c r="M113" s="559"/>
      <c r="N113" s="559"/>
      <c r="O113" s="594"/>
      <c r="P113" s="559"/>
      <c r="Q113" s="559"/>
      <c r="R113" s="559"/>
      <c r="S113" s="559"/>
      <c r="T113" s="559"/>
      <c r="U113" s="559"/>
      <c r="V113" s="559"/>
      <c r="W113" s="559"/>
      <c r="X113" s="559"/>
      <c r="Y113" s="559"/>
      <c r="Z113" s="559"/>
      <c r="AA113" s="594"/>
      <c r="AB113" s="559"/>
      <c r="AC113" s="559"/>
      <c r="AD113" s="559"/>
      <c r="AE113" s="559"/>
      <c r="AF113" s="559"/>
      <c r="AG113" s="559"/>
      <c r="AH113" s="559"/>
      <c r="AI113" s="559"/>
      <c r="AJ113" s="559"/>
      <c r="AK113" s="559"/>
      <c r="AL113" s="559"/>
      <c r="AM113" s="559"/>
      <c r="AN113" s="559"/>
      <c r="AO113" s="559"/>
      <c r="AP113" s="559"/>
      <c r="AQ113" s="559"/>
      <c r="AR113" s="559"/>
      <c r="AS113" s="559"/>
      <c r="AT113" s="559"/>
      <c r="AU113" s="559"/>
      <c r="AV113" s="559"/>
      <c r="AW113" s="559"/>
      <c r="AX113" s="559"/>
      <c r="AY113" s="559"/>
      <c r="AZ113" s="559"/>
      <c r="BA113" s="559"/>
      <c r="BB113" s="559"/>
      <c r="BC113" s="559"/>
      <c r="BD113" s="559"/>
      <c r="BE113" s="559"/>
      <c r="BF113" s="559"/>
      <c r="BG113" s="559"/>
      <c r="BH113" s="559"/>
      <c r="BI113" s="559"/>
      <c r="BJ113" s="559"/>
      <c r="BK113" s="559"/>
      <c r="BL113" s="559"/>
      <c r="BM113" s="559"/>
      <c r="BN113" s="559"/>
      <c r="BO113" s="559"/>
      <c r="BP113" s="559"/>
      <c r="BQ113" s="559"/>
      <c r="BR113" s="559"/>
      <c r="BS113" s="559"/>
      <c r="BT113" s="559"/>
      <c r="BU113" s="559"/>
      <c r="BV113" s="559"/>
      <c r="BW113" s="559"/>
      <c r="BX113" s="559"/>
      <c r="BY113" s="559"/>
      <c r="BZ113" s="559"/>
      <c r="CA113" s="559"/>
      <c r="CB113" s="559"/>
      <c r="CC113" s="559"/>
      <c r="CD113" s="559"/>
      <c r="CE113" s="559"/>
      <c r="CF113" s="559"/>
      <c r="CG113" s="559"/>
      <c r="CH113" s="559"/>
      <c r="CI113" s="559"/>
      <c r="CJ113" s="559"/>
      <c r="CK113" s="559"/>
      <c r="CL113" s="559"/>
      <c r="CM113" s="559"/>
    </row>
    <row r="114" spans="4:91">
      <c r="D114" s="559"/>
      <c r="E114" s="559"/>
      <c r="F114" s="559"/>
      <c r="G114" s="559"/>
      <c r="H114" s="559"/>
      <c r="I114" s="559"/>
      <c r="J114" s="559"/>
      <c r="K114" s="559"/>
      <c r="L114" s="559"/>
      <c r="M114" s="559"/>
      <c r="N114" s="559"/>
      <c r="O114" s="594"/>
      <c r="P114" s="559"/>
      <c r="Q114" s="559"/>
      <c r="R114" s="559"/>
      <c r="S114" s="559"/>
      <c r="T114" s="559"/>
      <c r="U114" s="559"/>
      <c r="V114" s="559"/>
      <c r="W114" s="559"/>
      <c r="X114" s="559"/>
      <c r="Y114" s="559"/>
      <c r="Z114" s="559"/>
      <c r="AA114" s="594"/>
      <c r="AB114" s="559"/>
      <c r="AC114" s="559"/>
      <c r="AD114" s="559"/>
      <c r="AE114" s="559"/>
      <c r="AF114" s="559"/>
      <c r="AG114" s="559"/>
      <c r="AH114" s="559"/>
      <c r="AI114" s="559"/>
      <c r="AJ114" s="559"/>
      <c r="AK114" s="559"/>
      <c r="AL114" s="559"/>
      <c r="AM114" s="559"/>
      <c r="AN114" s="559"/>
      <c r="AO114" s="559"/>
      <c r="AP114" s="559"/>
      <c r="AQ114" s="559"/>
      <c r="AR114" s="559"/>
      <c r="AS114" s="559"/>
      <c r="AT114" s="559"/>
      <c r="AU114" s="559"/>
      <c r="AV114" s="559"/>
      <c r="AW114" s="559"/>
      <c r="AX114" s="559"/>
      <c r="AY114" s="559"/>
      <c r="AZ114" s="559"/>
      <c r="BA114" s="559"/>
      <c r="BB114" s="559"/>
      <c r="BC114" s="559"/>
      <c r="BD114" s="559"/>
      <c r="BE114" s="559"/>
      <c r="BF114" s="559"/>
      <c r="BG114" s="559"/>
      <c r="BH114" s="559"/>
      <c r="BI114" s="559"/>
      <c r="BJ114" s="559"/>
      <c r="BK114" s="559"/>
      <c r="BL114" s="559"/>
      <c r="BM114" s="559"/>
      <c r="BN114" s="559"/>
      <c r="BO114" s="559"/>
      <c r="BP114" s="559"/>
      <c r="BQ114" s="559"/>
      <c r="BR114" s="559"/>
      <c r="BS114" s="559"/>
      <c r="BT114" s="559"/>
      <c r="BU114" s="559"/>
      <c r="BV114" s="559"/>
      <c r="BW114" s="559"/>
      <c r="BX114" s="559"/>
      <c r="BY114" s="559"/>
      <c r="BZ114" s="559"/>
      <c r="CA114" s="559"/>
      <c r="CB114" s="559"/>
      <c r="CC114" s="559"/>
      <c r="CD114" s="559"/>
      <c r="CE114" s="559"/>
      <c r="CF114" s="559"/>
      <c r="CG114" s="559"/>
      <c r="CH114" s="559"/>
      <c r="CI114" s="559"/>
      <c r="CJ114" s="559"/>
      <c r="CK114" s="559"/>
      <c r="CL114" s="559"/>
      <c r="CM114" s="559"/>
    </row>
    <row r="115" spans="4:91">
      <c r="D115" s="559"/>
      <c r="E115" s="559"/>
      <c r="F115" s="559"/>
      <c r="G115" s="559"/>
      <c r="H115" s="559"/>
      <c r="I115" s="559"/>
      <c r="J115" s="559"/>
      <c r="K115" s="559"/>
      <c r="L115" s="559"/>
      <c r="M115" s="559"/>
      <c r="N115" s="559"/>
      <c r="O115" s="594"/>
      <c r="P115" s="559"/>
      <c r="Q115" s="559"/>
      <c r="R115" s="559"/>
      <c r="S115" s="559"/>
      <c r="T115" s="559"/>
      <c r="U115" s="559"/>
      <c r="V115" s="559"/>
      <c r="W115" s="559"/>
      <c r="X115" s="559"/>
      <c r="Y115" s="559"/>
      <c r="Z115" s="559"/>
      <c r="AA115" s="594"/>
      <c r="AB115" s="559"/>
      <c r="AC115" s="559"/>
      <c r="AD115" s="559"/>
      <c r="AE115" s="559"/>
      <c r="AF115" s="559"/>
      <c r="AG115" s="559"/>
      <c r="AH115" s="559"/>
      <c r="AI115" s="559"/>
      <c r="AJ115" s="559"/>
      <c r="AK115" s="559"/>
      <c r="AL115" s="559"/>
      <c r="AM115" s="559"/>
      <c r="AN115" s="559"/>
      <c r="AO115" s="559"/>
      <c r="AP115" s="559"/>
      <c r="AQ115" s="559"/>
      <c r="AR115" s="559"/>
      <c r="AS115" s="559"/>
      <c r="AT115" s="559"/>
      <c r="AU115" s="559"/>
      <c r="AV115" s="559"/>
      <c r="AW115" s="559"/>
      <c r="AX115" s="559"/>
      <c r="AY115" s="559"/>
      <c r="AZ115" s="559"/>
      <c r="BA115" s="559"/>
      <c r="BB115" s="559"/>
      <c r="BC115" s="559"/>
      <c r="BD115" s="559"/>
      <c r="BE115" s="559"/>
      <c r="BF115" s="559"/>
      <c r="BG115" s="559"/>
      <c r="BH115" s="559"/>
      <c r="BI115" s="559"/>
      <c r="BJ115" s="559"/>
      <c r="BK115" s="559"/>
      <c r="BL115" s="559"/>
      <c r="BM115" s="559"/>
      <c r="BN115" s="559"/>
      <c r="BO115" s="559"/>
      <c r="BP115" s="559"/>
      <c r="BQ115" s="559"/>
      <c r="BR115" s="559"/>
      <c r="BS115" s="559"/>
      <c r="BT115" s="559"/>
      <c r="BU115" s="559"/>
      <c r="BV115" s="559"/>
      <c r="BW115" s="559"/>
      <c r="BX115" s="559"/>
      <c r="BY115" s="559"/>
      <c r="BZ115" s="559"/>
      <c r="CA115" s="559"/>
      <c r="CB115" s="559"/>
      <c r="CC115" s="559"/>
      <c r="CD115" s="559"/>
      <c r="CE115" s="559"/>
      <c r="CF115" s="559"/>
      <c r="CG115" s="559"/>
      <c r="CH115" s="559"/>
      <c r="CI115" s="559"/>
      <c r="CJ115" s="559"/>
      <c r="CK115" s="559"/>
      <c r="CL115" s="559"/>
      <c r="CM115" s="559"/>
    </row>
    <row r="116" spans="4:91">
      <c r="D116" s="559"/>
      <c r="E116" s="559"/>
      <c r="F116" s="559"/>
      <c r="G116" s="559"/>
      <c r="H116" s="559"/>
      <c r="I116" s="559"/>
      <c r="J116" s="559"/>
      <c r="K116" s="559"/>
      <c r="L116" s="559"/>
      <c r="M116" s="559"/>
      <c r="N116" s="559"/>
      <c r="O116" s="594"/>
      <c r="P116" s="559"/>
      <c r="Q116" s="559"/>
      <c r="R116" s="559"/>
      <c r="S116" s="559"/>
      <c r="T116" s="559"/>
      <c r="U116" s="559"/>
      <c r="V116" s="559"/>
      <c r="W116" s="559"/>
      <c r="X116" s="559"/>
      <c r="Y116" s="559"/>
      <c r="Z116" s="559"/>
      <c r="AA116" s="594"/>
      <c r="AB116" s="559"/>
      <c r="AC116" s="559"/>
      <c r="AD116" s="559"/>
      <c r="AE116" s="559"/>
      <c r="AF116" s="559"/>
      <c r="AG116" s="559"/>
      <c r="AH116" s="559"/>
      <c r="AI116" s="559"/>
      <c r="AJ116" s="559"/>
      <c r="AK116" s="559"/>
      <c r="AL116" s="559"/>
      <c r="AM116" s="559"/>
      <c r="AN116" s="559"/>
      <c r="AO116" s="559"/>
      <c r="AP116" s="559"/>
      <c r="AQ116" s="559"/>
      <c r="AR116" s="559"/>
      <c r="AS116" s="559"/>
      <c r="AT116" s="559"/>
      <c r="AU116" s="559"/>
      <c r="AV116" s="559"/>
      <c r="AW116" s="559"/>
      <c r="AX116" s="559"/>
      <c r="AY116" s="559"/>
      <c r="AZ116" s="559"/>
      <c r="BA116" s="559"/>
      <c r="BB116" s="559"/>
      <c r="BC116" s="559"/>
      <c r="BD116" s="559"/>
      <c r="BE116" s="559"/>
      <c r="BF116" s="559"/>
      <c r="BG116" s="559"/>
      <c r="BH116" s="559"/>
      <c r="BI116" s="559"/>
      <c r="BJ116" s="559"/>
      <c r="BK116" s="559"/>
      <c r="BL116" s="559"/>
      <c r="BM116" s="559"/>
      <c r="BN116" s="559"/>
      <c r="BO116" s="559"/>
      <c r="BP116" s="559"/>
      <c r="BQ116" s="559"/>
      <c r="BR116" s="559"/>
      <c r="BS116" s="559"/>
      <c r="BT116" s="559"/>
      <c r="BU116" s="559"/>
      <c r="BV116" s="559"/>
      <c r="BW116" s="559"/>
      <c r="BX116" s="559"/>
      <c r="BY116" s="559"/>
      <c r="BZ116" s="559"/>
      <c r="CA116" s="559"/>
      <c r="CB116" s="559"/>
      <c r="CC116" s="559"/>
      <c r="CD116" s="559"/>
      <c r="CE116" s="559"/>
      <c r="CF116" s="559"/>
      <c r="CG116" s="559"/>
      <c r="CH116" s="559"/>
      <c r="CI116" s="559"/>
      <c r="CJ116" s="559"/>
      <c r="CK116" s="559"/>
      <c r="CL116" s="559"/>
      <c r="CM116" s="559"/>
    </row>
    <row r="117" spans="4:91">
      <c r="D117" s="559"/>
      <c r="E117" s="559"/>
      <c r="F117" s="559"/>
      <c r="G117" s="559"/>
      <c r="H117" s="559"/>
      <c r="I117" s="559"/>
      <c r="J117" s="559"/>
      <c r="K117" s="559"/>
      <c r="L117" s="559"/>
      <c r="M117" s="559"/>
      <c r="N117" s="559"/>
      <c r="O117" s="594"/>
      <c r="P117" s="559"/>
      <c r="Q117" s="559"/>
      <c r="R117" s="559"/>
      <c r="S117" s="559"/>
      <c r="T117" s="559"/>
      <c r="U117" s="559"/>
      <c r="V117" s="559"/>
      <c r="W117" s="559"/>
      <c r="X117" s="559"/>
      <c r="Y117" s="559"/>
      <c r="Z117" s="559"/>
      <c r="AA117" s="594"/>
      <c r="AB117" s="559"/>
      <c r="AC117" s="559"/>
      <c r="AD117" s="559"/>
      <c r="AE117" s="559"/>
      <c r="AF117" s="559"/>
      <c r="AG117" s="559"/>
      <c r="AH117" s="559"/>
      <c r="AI117" s="559"/>
      <c r="AJ117" s="559"/>
      <c r="AK117" s="559"/>
      <c r="AL117" s="559"/>
      <c r="AM117" s="559"/>
      <c r="AN117" s="559"/>
      <c r="AO117" s="559"/>
      <c r="AP117" s="559"/>
      <c r="AQ117" s="559"/>
      <c r="AR117" s="559"/>
      <c r="AS117" s="559"/>
      <c r="AT117" s="559"/>
      <c r="AU117" s="559"/>
      <c r="AV117" s="559"/>
      <c r="AW117" s="559"/>
      <c r="AX117" s="559"/>
      <c r="AY117" s="559"/>
      <c r="AZ117" s="559"/>
      <c r="BA117" s="559"/>
      <c r="BB117" s="559"/>
      <c r="BC117" s="559"/>
      <c r="BD117" s="559"/>
      <c r="BE117" s="559"/>
      <c r="BF117" s="559"/>
      <c r="BG117" s="559"/>
      <c r="BH117" s="559"/>
      <c r="BI117" s="559"/>
      <c r="BJ117" s="559"/>
      <c r="BK117" s="559"/>
      <c r="BL117" s="559"/>
      <c r="BM117" s="559"/>
      <c r="BN117" s="559"/>
      <c r="BO117" s="559"/>
      <c r="BP117" s="559"/>
      <c r="BQ117" s="559"/>
      <c r="BR117" s="559"/>
      <c r="BS117" s="559"/>
      <c r="BT117" s="559"/>
      <c r="BU117" s="559"/>
      <c r="BV117" s="559"/>
      <c r="BW117" s="559"/>
      <c r="BX117" s="559"/>
      <c r="BY117" s="559"/>
      <c r="BZ117" s="559"/>
      <c r="CA117" s="559"/>
      <c r="CB117" s="559"/>
      <c r="CC117" s="559"/>
      <c r="CD117" s="559"/>
      <c r="CE117" s="559"/>
      <c r="CF117" s="559"/>
      <c r="CG117" s="559"/>
      <c r="CH117" s="559"/>
      <c r="CI117" s="559"/>
      <c r="CJ117" s="559"/>
      <c r="CK117" s="559"/>
      <c r="CL117" s="559"/>
      <c r="CM117" s="559"/>
    </row>
    <row r="118" spans="4:91">
      <c r="D118" s="559"/>
      <c r="E118" s="559"/>
      <c r="F118" s="559"/>
      <c r="G118" s="559"/>
      <c r="H118" s="559"/>
      <c r="I118" s="559"/>
      <c r="J118" s="559"/>
      <c r="K118" s="559"/>
      <c r="L118" s="559"/>
      <c r="M118" s="559"/>
      <c r="N118" s="559"/>
      <c r="O118" s="594"/>
      <c r="P118" s="559"/>
      <c r="Q118" s="559"/>
      <c r="R118" s="559"/>
      <c r="S118" s="559"/>
      <c r="T118" s="559"/>
      <c r="U118" s="559"/>
      <c r="V118" s="559"/>
      <c r="W118" s="559"/>
      <c r="X118" s="559"/>
      <c r="Y118" s="559"/>
      <c r="Z118" s="559"/>
      <c r="AA118" s="594"/>
      <c r="AB118" s="559"/>
      <c r="AC118" s="559"/>
      <c r="AD118" s="559"/>
      <c r="AE118" s="559"/>
      <c r="AF118" s="559"/>
      <c r="AG118" s="559"/>
      <c r="AH118" s="559"/>
      <c r="AI118" s="559"/>
      <c r="AJ118" s="559"/>
      <c r="AK118" s="559"/>
      <c r="AL118" s="559"/>
      <c r="AM118" s="559"/>
      <c r="AN118" s="559"/>
      <c r="AO118" s="559"/>
      <c r="AP118" s="559"/>
      <c r="AQ118" s="559"/>
      <c r="AR118" s="559"/>
      <c r="AS118" s="559"/>
      <c r="AT118" s="559"/>
      <c r="AU118" s="559"/>
      <c r="AV118" s="559"/>
      <c r="AW118" s="559"/>
      <c r="AX118" s="559"/>
      <c r="AY118" s="559"/>
      <c r="AZ118" s="559"/>
      <c r="BA118" s="559"/>
      <c r="BB118" s="559"/>
      <c r="BC118" s="559"/>
      <c r="BD118" s="559"/>
      <c r="BE118" s="559"/>
      <c r="BF118" s="559"/>
      <c r="BG118" s="559"/>
      <c r="BH118" s="559"/>
      <c r="BI118" s="559"/>
      <c r="BJ118" s="559"/>
      <c r="BK118" s="559"/>
      <c r="BL118" s="559"/>
      <c r="BM118" s="559"/>
      <c r="BN118" s="559"/>
      <c r="BO118" s="559"/>
      <c r="BP118" s="559"/>
      <c r="BQ118" s="559"/>
      <c r="BR118" s="559"/>
      <c r="BS118" s="559"/>
      <c r="BT118" s="559"/>
      <c r="BU118" s="559"/>
      <c r="BV118" s="559"/>
      <c r="BW118" s="559"/>
      <c r="BX118" s="559"/>
      <c r="BY118" s="559"/>
      <c r="BZ118" s="559"/>
      <c r="CA118" s="559"/>
      <c r="CB118" s="559"/>
      <c r="CC118" s="559"/>
      <c r="CD118" s="559"/>
      <c r="CE118" s="559"/>
      <c r="CF118" s="559"/>
      <c r="CG118" s="559"/>
      <c r="CH118" s="559"/>
      <c r="CI118" s="559"/>
      <c r="CJ118" s="559"/>
      <c r="CK118" s="559"/>
      <c r="CL118" s="559"/>
      <c r="CM118" s="559"/>
    </row>
    <row r="119" spans="4:91">
      <c r="D119" s="559"/>
      <c r="E119" s="559"/>
      <c r="F119" s="559"/>
      <c r="G119" s="559"/>
      <c r="H119" s="559"/>
      <c r="I119" s="559"/>
      <c r="J119" s="559"/>
      <c r="K119" s="559"/>
      <c r="L119" s="559"/>
      <c r="M119" s="559"/>
      <c r="N119" s="559"/>
      <c r="O119" s="594"/>
      <c r="P119" s="559"/>
      <c r="Q119" s="559"/>
      <c r="R119" s="559"/>
      <c r="S119" s="559"/>
      <c r="T119" s="559"/>
      <c r="U119" s="559"/>
      <c r="V119" s="559"/>
      <c r="W119" s="559"/>
      <c r="X119" s="559"/>
      <c r="Y119" s="559"/>
      <c r="Z119" s="559"/>
      <c r="AA119" s="594"/>
      <c r="AB119" s="559"/>
      <c r="AC119" s="559"/>
      <c r="AD119" s="559"/>
      <c r="AE119" s="559"/>
      <c r="AF119" s="559"/>
      <c r="AG119" s="559"/>
      <c r="AH119" s="559"/>
      <c r="AI119" s="559"/>
      <c r="AJ119" s="559"/>
      <c r="AK119" s="559"/>
      <c r="AL119" s="559"/>
      <c r="AM119" s="559"/>
      <c r="AN119" s="559"/>
      <c r="AO119" s="559"/>
      <c r="AP119" s="559"/>
      <c r="AQ119" s="559"/>
      <c r="AR119" s="559"/>
      <c r="AS119" s="559"/>
      <c r="AT119" s="559"/>
      <c r="AU119" s="559"/>
      <c r="AV119" s="559"/>
      <c r="AW119" s="559"/>
      <c r="AX119" s="559"/>
      <c r="AY119" s="559"/>
      <c r="AZ119" s="559"/>
      <c r="BA119" s="559"/>
      <c r="BB119" s="559"/>
      <c r="BC119" s="559"/>
      <c r="BD119" s="559"/>
      <c r="BE119" s="559"/>
      <c r="BF119" s="559"/>
      <c r="BG119" s="559"/>
      <c r="BH119" s="559"/>
      <c r="BI119" s="559"/>
      <c r="BJ119" s="559"/>
      <c r="BK119" s="559"/>
      <c r="BL119" s="559"/>
      <c r="BM119" s="559"/>
      <c r="BN119" s="559"/>
      <c r="BO119" s="559"/>
      <c r="BP119" s="559"/>
      <c r="BQ119" s="559"/>
      <c r="BR119" s="559"/>
      <c r="BS119" s="559"/>
      <c r="BT119" s="559"/>
      <c r="BU119" s="559"/>
      <c r="BV119" s="559"/>
      <c r="BW119" s="559"/>
      <c r="BX119" s="559"/>
      <c r="BY119" s="559"/>
      <c r="BZ119" s="559"/>
      <c r="CA119" s="559"/>
      <c r="CB119" s="559"/>
      <c r="CC119" s="559"/>
      <c r="CD119" s="559"/>
      <c r="CE119" s="559"/>
      <c r="CF119" s="559"/>
      <c r="CG119" s="559"/>
      <c r="CH119" s="559"/>
      <c r="CI119" s="559"/>
      <c r="CJ119" s="559"/>
      <c r="CK119" s="559"/>
      <c r="CL119" s="559"/>
      <c r="CM119" s="559"/>
    </row>
    <row r="120" spans="4:91">
      <c r="D120" s="559"/>
      <c r="E120" s="559"/>
      <c r="F120" s="559"/>
      <c r="G120" s="559"/>
      <c r="H120" s="559"/>
      <c r="I120" s="559"/>
      <c r="J120" s="559"/>
      <c r="K120" s="559"/>
      <c r="L120" s="559"/>
      <c r="M120" s="559"/>
      <c r="N120" s="559"/>
      <c r="O120" s="594"/>
      <c r="P120" s="559"/>
      <c r="Q120" s="559"/>
      <c r="R120" s="559"/>
      <c r="S120" s="559"/>
      <c r="T120" s="559"/>
      <c r="U120" s="559"/>
      <c r="V120" s="559"/>
      <c r="W120" s="559"/>
      <c r="X120" s="559"/>
      <c r="Y120" s="559"/>
      <c r="Z120" s="559"/>
      <c r="AA120" s="594"/>
      <c r="AB120" s="559"/>
      <c r="AC120" s="559"/>
      <c r="AD120" s="559"/>
      <c r="AE120" s="559"/>
      <c r="AF120" s="559"/>
      <c r="AG120" s="559"/>
      <c r="AH120" s="559"/>
      <c r="AI120" s="559"/>
      <c r="AJ120" s="559"/>
      <c r="AK120" s="559"/>
      <c r="AL120" s="559"/>
      <c r="AM120" s="559"/>
      <c r="AN120" s="559"/>
      <c r="AO120" s="559"/>
      <c r="AP120" s="559"/>
      <c r="AQ120" s="559"/>
      <c r="AR120" s="559"/>
      <c r="AS120" s="559"/>
      <c r="AT120" s="559"/>
      <c r="AU120" s="559"/>
      <c r="AV120" s="559"/>
      <c r="AW120" s="559"/>
      <c r="AX120" s="559"/>
      <c r="AY120" s="559"/>
      <c r="AZ120" s="559"/>
      <c r="BA120" s="559"/>
      <c r="BB120" s="559"/>
      <c r="BC120" s="559"/>
      <c r="BD120" s="559"/>
      <c r="BE120" s="559"/>
      <c r="BF120" s="559"/>
      <c r="BG120" s="559"/>
      <c r="BH120" s="559"/>
      <c r="BI120" s="559"/>
      <c r="BJ120" s="559"/>
      <c r="BK120" s="559"/>
      <c r="BL120" s="559"/>
      <c r="BM120" s="559"/>
      <c r="BN120" s="559"/>
      <c r="BO120" s="559"/>
      <c r="BP120" s="559"/>
      <c r="BQ120" s="559"/>
      <c r="BR120" s="559"/>
      <c r="BS120" s="559"/>
      <c r="BT120" s="559"/>
      <c r="BU120" s="559"/>
      <c r="BV120" s="559"/>
      <c r="BW120" s="559"/>
      <c r="BX120" s="559"/>
      <c r="BY120" s="559"/>
      <c r="BZ120" s="559"/>
      <c r="CA120" s="559"/>
      <c r="CB120" s="559"/>
      <c r="CC120" s="559"/>
      <c r="CD120" s="559"/>
      <c r="CE120" s="559"/>
      <c r="CF120" s="559"/>
      <c r="CG120" s="559"/>
      <c r="CH120" s="559"/>
      <c r="CI120" s="559"/>
      <c r="CJ120" s="559"/>
      <c r="CK120" s="559"/>
      <c r="CL120" s="559"/>
      <c r="CM120" s="559"/>
    </row>
    <row r="121" spans="4:91">
      <c r="D121" s="559"/>
      <c r="E121" s="559"/>
      <c r="F121" s="559"/>
      <c r="G121" s="559"/>
      <c r="H121" s="559"/>
      <c r="I121" s="559"/>
      <c r="J121" s="559"/>
      <c r="K121" s="559"/>
      <c r="L121" s="559"/>
      <c r="M121" s="559"/>
      <c r="N121" s="559"/>
      <c r="O121" s="594"/>
      <c r="P121" s="559"/>
      <c r="Q121" s="559"/>
      <c r="R121" s="559"/>
      <c r="S121" s="559"/>
      <c r="T121" s="559"/>
      <c r="U121" s="559"/>
      <c r="V121" s="559"/>
      <c r="W121" s="559"/>
      <c r="X121" s="559"/>
      <c r="Y121" s="559"/>
      <c r="Z121" s="559"/>
      <c r="AA121" s="594"/>
      <c r="AB121" s="559"/>
      <c r="AC121" s="559"/>
      <c r="AD121" s="559"/>
      <c r="AE121" s="559"/>
      <c r="AF121" s="559"/>
      <c r="AG121" s="559"/>
      <c r="AH121" s="559"/>
      <c r="AI121" s="559"/>
      <c r="AJ121" s="559"/>
      <c r="AK121" s="559"/>
      <c r="AL121" s="559"/>
      <c r="AM121" s="559"/>
      <c r="AN121" s="559"/>
      <c r="AO121" s="559"/>
      <c r="AP121" s="559"/>
      <c r="AQ121" s="559"/>
      <c r="AR121" s="559"/>
      <c r="AS121" s="559"/>
      <c r="AT121" s="559"/>
      <c r="AU121" s="559"/>
      <c r="AV121" s="559"/>
      <c r="AW121" s="559"/>
      <c r="AX121" s="559"/>
      <c r="AY121" s="559"/>
      <c r="AZ121" s="559"/>
      <c r="BA121" s="559"/>
      <c r="BB121" s="559"/>
      <c r="BC121" s="559"/>
      <c r="BD121" s="559"/>
      <c r="BE121" s="559"/>
      <c r="BF121" s="559"/>
      <c r="BG121" s="559"/>
      <c r="BH121" s="559"/>
      <c r="BI121" s="559"/>
      <c r="BJ121" s="559"/>
      <c r="BK121" s="559"/>
      <c r="BL121" s="559"/>
      <c r="BM121" s="559"/>
      <c r="BN121" s="559"/>
      <c r="BO121" s="559"/>
      <c r="BP121" s="559"/>
      <c r="BQ121" s="559"/>
      <c r="BR121" s="559"/>
      <c r="BS121" s="559"/>
      <c r="BT121" s="559"/>
      <c r="BU121" s="559"/>
      <c r="BV121" s="559"/>
      <c r="BW121" s="559"/>
      <c r="BX121" s="559"/>
      <c r="BY121" s="559"/>
      <c r="BZ121" s="559"/>
      <c r="CA121" s="559"/>
      <c r="CB121" s="559"/>
      <c r="CC121" s="559"/>
      <c r="CD121" s="559"/>
      <c r="CE121" s="559"/>
      <c r="CF121" s="559"/>
      <c r="CG121" s="559"/>
      <c r="CH121" s="559"/>
      <c r="CI121" s="559"/>
      <c r="CJ121" s="559"/>
      <c r="CK121" s="559"/>
      <c r="CL121" s="559"/>
      <c r="CM121" s="559"/>
    </row>
    <row r="122" spans="4:91">
      <c r="D122" s="559"/>
      <c r="E122" s="559"/>
      <c r="F122" s="559"/>
      <c r="G122" s="559"/>
      <c r="H122" s="559"/>
      <c r="I122" s="559"/>
      <c r="J122" s="559"/>
      <c r="K122" s="559"/>
      <c r="L122" s="559"/>
      <c r="M122" s="559"/>
      <c r="N122" s="559"/>
      <c r="O122" s="594"/>
      <c r="P122" s="559"/>
      <c r="Q122" s="559"/>
      <c r="R122" s="559"/>
      <c r="S122" s="559"/>
      <c r="T122" s="559"/>
      <c r="U122" s="559"/>
      <c r="V122" s="559"/>
      <c r="W122" s="559"/>
      <c r="X122" s="559"/>
      <c r="Y122" s="559"/>
      <c r="Z122" s="559"/>
      <c r="AA122" s="594"/>
      <c r="AB122" s="559"/>
      <c r="AC122" s="559"/>
      <c r="AD122" s="559"/>
      <c r="AE122" s="559"/>
      <c r="AF122" s="559"/>
      <c r="AG122" s="559"/>
      <c r="AH122" s="559"/>
      <c r="AI122" s="559"/>
      <c r="AJ122" s="559"/>
      <c r="AK122" s="559"/>
      <c r="AL122" s="559"/>
      <c r="AM122" s="559"/>
      <c r="AN122" s="559"/>
      <c r="AO122" s="559"/>
      <c r="AP122" s="559"/>
      <c r="AQ122" s="559"/>
      <c r="AR122" s="559"/>
      <c r="AS122" s="559"/>
      <c r="AT122" s="559"/>
      <c r="AU122" s="559"/>
      <c r="AV122" s="559"/>
      <c r="AW122" s="559"/>
      <c r="AX122" s="559"/>
      <c r="AY122" s="559"/>
      <c r="AZ122" s="559"/>
      <c r="BA122" s="559"/>
      <c r="BB122" s="559"/>
      <c r="BC122" s="559"/>
      <c r="BD122" s="559"/>
      <c r="BE122" s="559"/>
      <c r="BF122" s="559"/>
      <c r="BG122" s="559"/>
      <c r="BH122" s="559"/>
      <c r="BI122" s="559"/>
      <c r="BJ122" s="559"/>
      <c r="BK122" s="559"/>
      <c r="BL122" s="559"/>
      <c r="BM122" s="559"/>
      <c r="BN122" s="559"/>
      <c r="BO122" s="559"/>
      <c r="BP122" s="559"/>
      <c r="BQ122" s="559"/>
      <c r="BR122" s="559"/>
      <c r="BS122" s="559"/>
      <c r="BT122" s="559"/>
      <c r="BU122" s="559"/>
      <c r="BV122" s="559"/>
      <c r="BW122" s="559"/>
      <c r="BX122" s="559"/>
      <c r="BY122" s="559"/>
      <c r="BZ122" s="559"/>
      <c r="CA122" s="559"/>
      <c r="CB122" s="559"/>
      <c r="CC122" s="559"/>
      <c r="CD122" s="559"/>
      <c r="CE122" s="559"/>
      <c r="CF122" s="559"/>
      <c r="CG122" s="559"/>
      <c r="CH122" s="559"/>
      <c r="CI122" s="559"/>
      <c r="CJ122" s="559"/>
      <c r="CK122" s="559"/>
      <c r="CL122" s="559"/>
      <c r="CM122" s="559"/>
    </row>
    <row r="123" spans="4:91">
      <c r="D123" s="559"/>
      <c r="E123" s="559"/>
      <c r="F123" s="559"/>
      <c r="G123" s="559"/>
      <c r="H123" s="559"/>
      <c r="I123" s="559"/>
      <c r="J123" s="559"/>
      <c r="K123" s="559"/>
      <c r="L123" s="559"/>
      <c r="M123" s="559"/>
      <c r="N123" s="559"/>
      <c r="O123" s="594"/>
      <c r="P123" s="559"/>
      <c r="Q123" s="559"/>
      <c r="R123" s="559"/>
      <c r="S123" s="559"/>
      <c r="T123" s="559"/>
      <c r="U123" s="559"/>
      <c r="V123" s="559"/>
      <c r="W123" s="559"/>
      <c r="X123" s="559"/>
      <c r="Y123" s="559"/>
      <c r="Z123" s="559"/>
      <c r="AA123" s="594"/>
      <c r="AB123" s="559"/>
      <c r="AC123" s="559"/>
      <c r="AD123" s="559"/>
      <c r="AE123" s="559"/>
      <c r="AF123" s="559"/>
      <c r="AG123" s="559"/>
      <c r="AH123" s="559"/>
      <c r="AI123" s="559"/>
      <c r="AJ123" s="559"/>
      <c r="AK123" s="559"/>
      <c r="AL123" s="559"/>
      <c r="AM123" s="559"/>
      <c r="AN123" s="559"/>
      <c r="AO123" s="559"/>
      <c r="AP123" s="559"/>
      <c r="AQ123" s="559"/>
      <c r="AR123" s="559"/>
      <c r="AS123" s="559"/>
      <c r="AT123" s="559"/>
      <c r="AU123" s="559"/>
      <c r="AV123" s="559"/>
      <c r="AW123" s="559"/>
      <c r="AX123" s="559"/>
      <c r="AY123" s="559"/>
      <c r="AZ123" s="559"/>
      <c r="BA123" s="559"/>
      <c r="BB123" s="559"/>
      <c r="BC123" s="559"/>
      <c r="BD123" s="559"/>
      <c r="BE123" s="559"/>
      <c r="BF123" s="559"/>
      <c r="BG123" s="559"/>
      <c r="BH123" s="559"/>
      <c r="BI123" s="559"/>
      <c r="BJ123" s="559"/>
      <c r="BK123" s="559"/>
      <c r="BL123" s="559"/>
      <c r="BM123" s="559"/>
      <c r="BN123" s="559"/>
      <c r="BO123" s="559"/>
      <c r="BP123" s="559"/>
      <c r="BQ123" s="559"/>
      <c r="BR123" s="559"/>
      <c r="BS123" s="559"/>
      <c r="BT123" s="559"/>
      <c r="BU123" s="559"/>
      <c r="BV123" s="559"/>
      <c r="BW123" s="559"/>
      <c r="BX123" s="559"/>
      <c r="BY123" s="559"/>
      <c r="BZ123" s="559"/>
      <c r="CA123" s="559"/>
      <c r="CB123" s="559"/>
      <c r="CC123" s="559"/>
      <c r="CD123" s="559"/>
      <c r="CE123" s="559"/>
      <c r="CF123" s="559"/>
      <c r="CG123" s="559"/>
      <c r="CH123" s="559"/>
      <c r="CI123" s="559"/>
      <c r="CJ123" s="559"/>
      <c r="CK123" s="559"/>
      <c r="CL123" s="559"/>
      <c r="CM123" s="559"/>
    </row>
    <row r="124" spans="4:91">
      <c r="D124" s="559"/>
      <c r="E124" s="559"/>
      <c r="F124" s="559"/>
      <c r="G124" s="559"/>
      <c r="H124" s="559"/>
      <c r="I124" s="559"/>
      <c r="J124" s="559"/>
      <c r="K124" s="559"/>
      <c r="L124" s="559"/>
      <c r="M124" s="559"/>
      <c r="N124" s="559"/>
      <c r="O124" s="594"/>
      <c r="P124" s="559"/>
      <c r="Q124" s="559"/>
      <c r="R124" s="559"/>
      <c r="S124" s="559"/>
      <c r="T124" s="559"/>
      <c r="U124" s="559"/>
      <c r="V124" s="559"/>
      <c r="W124" s="559"/>
      <c r="X124" s="559"/>
      <c r="Y124" s="559"/>
      <c r="Z124" s="559"/>
      <c r="AA124" s="594"/>
      <c r="AB124" s="559"/>
      <c r="AC124" s="559"/>
      <c r="AD124" s="559"/>
      <c r="AE124" s="559"/>
      <c r="AF124" s="559"/>
      <c r="AG124" s="559"/>
      <c r="AH124" s="559"/>
      <c r="AI124" s="559"/>
      <c r="AJ124" s="559"/>
      <c r="AK124" s="559"/>
      <c r="AL124" s="559"/>
      <c r="AM124" s="559"/>
      <c r="AN124" s="559"/>
      <c r="AO124" s="559"/>
      <c r="AP124" s="559"/>
      <c r="AQ124" s="559"/>
      <c r="AR124" s="559"/>
      <c r="AS124" s="559"/>
      <c r="AT124" s="559"/>
      <c r="AU124" s="559"/>
      <c r="AV124" s="559"/>
      <c r="AW124" s="559"/>
      <c r="AX124" s="559"/>
      <c r="AY124" s="559"/>
      <c r="AZ124" s="559"/>
      <c r="BA124" s="559"/>
      <c r="BB124" s="559"/>
      <c r="BC124" s="559"/>
      <c r="BD124" s="559"/>
      <c r="BE124" s="559"/>
      <c r="BF124" s="559"/>
      <c r="BG124" s="559"/>
      <c r="BH124" s="559"/>
      <c r="BI124" s="559"/>
      <c r="BJ124" s="559"/>
      <c r="BK124" s="559"/>
      <c r="BL124" s="559"/>
      <c r="BM124" s="559"/>
      <c r="BN124" s="559"/>
      <c r="BO124" s="559"/>
      <c r="BP124" s="559"/>
      <c r="BQ124" s="559"/>
      <c r="BR124" s="559"/>
      <c r="BS124" s="559"/>
      <c r="BT124" s="559"/>
      <c r="BU124" s="559"/>
      <c r="BV124" s="559"/>
      <c r="BW124" s="559"/>
      <c r="BX124" s="559"/>
      <c r="BY124" s="559"/>
      <c r="BZ124" s="559"/>
      <c r="CA124" s="559"/>
      <c r="CB124" s="559"/>
      <c r="CC124" s="559"/>
      <c r="CD124" s="559"/>
      <c r="CE124" s="559"/>
      <c r="CF124" s="559"/>
      <c r="CG124" s="559"/>
      <c r="CH124" s="559"/>
      <c r="CI124" s="559"/>
      <c r="CJ124" s="559"/>
      <c r="CK124" s="559"/>
      <c r="CL124" s="559"/>
      <c r="CM124" s="559"/>
    </row>
    <row r="125" spans="4:91">
      <c r="D125" s="559"/>
      <c r="E125" s="559"/>
      <c r="F125" s="559"/>
      <c r="G125" s="559"/>
      <c r="H125" s="559"/>
      <c r="I125" s="559"/>
      <c r="J125" s="559"/>
      <c r="K125" s="559"/>
      <c r="L125" s="559"/>
      <c r="M125" s="559"/>
      <c r="N125" s="559"/>
      <c r="O125" s="594"/>
      <c r="P125" s="559"/>
      <c r="Q125" s="559"/>
      <c r="R125" s="559"/>
      <c r="S125" s="559"/>
      <c r="T125" s="559"/>
      <c r="U125" s="559"/>
      <c r="V125" s="559"/>
      <c r="W125" s="559"/>
      <c r="X125" s="559"/>
      <c r="Y125" s="559"/>
      <c r="Z125" s="559"/>
      <c r="AA125" s="594"/>
      <c r="AB125" s="559"/>
      <c r="AC125" s="559"/>
      <c r="AD125" s="559"/>
      <c r="AE125" s="559"/>
      <c r="AF125" s="559"/>
      <c r="AG125" s="559"/>
      <c r="AH125" s="559"/>
      <c r="AI125" s="559"/>
      <c r="AJ125" s="559"/>
      <c r="AK125" s="559"/>
      <c r="AL125" s="559"/>
      <c r="AM125" s="559"/>
      <c r="AN125" s="559"/>
      <c r="AO125" s="559"/>
      <c r="AP125" s="559"/>
      <c r="AQ125" s="559"/>
      <c r="AR125" s="559"/>
      <c r="AS125" s="559"/>
      <c r="AT125" s="559"/>
      <c r="AU125" s="559"/>
      <c r="AV125" s="559"/>
      <c r="AW125" s="559"/>
      <c r="AX125" s="559"/>
      <c r="AY125" s="559"/>
      <c r="AZ125" s="559"/>
      <c r="BA125" s="559"/>
      <c r="BB125" s="559"/>
      <c r="BC125" s="559"/>
      <c r="BD125" s="559"/>
      <c r="BE125" s="559"/>
      <c r="BF125" s="559"/>
      <c r="BG125" s="559"/>
      <c r="BH125" s="559"/>
      <c r="BI125" s="559"/>
      <c r="BJ125" s="559"/>
      <c r="BK125" s="559"/>
      <c r="BL125" s="559"/>
      <c r="BM125" s="559"/>
      <c r="BN125" s="559"/>
      <c r="BO125" s="559"/>
      <c r="BP125" s="559"/>
      <c r="BQ125" s="559"/>
      <c r="BR125" s="559"/>
      <c r="BS125" s="559"/>
      <c r="BT125" s="559"/>
      <c r="BU125" s="559"/>
      <c r="BV125" s="559"/>
      <c r="BW125" s="559"/>
      <c r="BX125" s="559"/>
      <c r="BY125" s="559"/>
      <c r="BZ125" s="559"/>
      <c r="CA125" s="559"/>
      <c r="CB125" s="559"/>
      <c r="CC125" s="559"/>
      <c r="CD125" s="559"/>
      <c r="CE125" s="559"/>
      <c r="CF125" s="559"/>
      <c r="CG125" s="559"/>
      <c r="CH125" s="559"/>
      <c r="CI125" s="559"/>
      <c r="CJ125" s="559"/>
      <c r="CK125" s="559"/>
      <c r="CL125" s="559"/>
      <c r="CM125" s="559"/>
    </row>
    <row r="126" spans="4:91">
      <c r="D126" s="559"/>
      <c r="E126" s="559"/>
      <c r="F126" s="559"/>
      <c r="G126" s="559"/>
      <c r="H126" s="559"/>
      <c r="I126" s="559"/>
      <c r="J126" s="559"/>
      <c r="K126" s="559"/>
      <c r="L126" s="559"/>
      <c r="M126" s="559"/>
      <c r="N126" s="559"/>
      <c r="O126" s="594"/>
      <c r="P126" s="559"/>
      <c r="Q126" s="559"/>
      <c r="R126" s="559"/>
      <c r="S126" s="559"/>
      <c r="T126" s="559"/>
      <c r="U126" s="559"/>
      <c r="V126" s="559"/>
      <c r="W126" s="559"/>
      <c r="X126" s="559"/>
      <c r="Y126" s="559"/>
      <c r="Z126" s="559"/>
      <c r="AA126" s="594"/>
      <c r="AB126" s="559"/>
      <c r="AC126" s="559"/>
      <c r="AD126" s="559"/>
      <c r="AE126" s="559"/>
      <c r="AF126" s="559"/>
      <c r="AG126" s="559"/>
      <c r="AH126" s="559"/>
      <c r="AI126" s="559"/>
      <c r="AJ126" s="559"/>
      <c r="AK126" s="559"/>
      <c r="AL126" s="559"/>
      <c r="AM126" s="559"/>
      <c r="AN126" s="559"/>
      <c r="AO126" s="559"/>
      <c r="AP126" s="559"/>
      <c r="AQ126" s="559"/>
      <c r="AR126" s="559"/>
      <c r="AS126" s="559"/>
      <c r="AT126" s="559"/>
      <c r="AU126" s="559"/>
      <c r="AV126" s="559"/>
      <c r="AW126" s="559"/>
      <c r="AX126" s="559"/>
      <c r="AY126" s="559"/>
      <c r="AZ126" s="559"/>
      <c r="BA126" s="559"/>
      <c r="BB126" s="559"/>
      <c r="BC126" s="559"/>
      <c r="BD126" s="559"/>
      <c r="BE126" s="559"/>
      <c r="BF126" s="559"/>
      <c r="BG126" s="559"/>
      <c r="BH126" s="559"/>
      <c r="BI126" s="559"/>
      <c r="BJ126" s="559"/>
      <c r="BK126" s="559"/>
      <c r="BL126" s="559"/>
      <c r="BM126" s="559"/>
      <c r="BN126" s="559"/>
      <c r="BO126" s="559"/>
      <c r="BP126" s="559"/>
      <c r="BQ126" s="559"/>
      <c r="BR126" s="559"/>
      <c r="BS126" s="559"/>
      <c r="BT126" s="559"/>
      <c r="BU126" s="559"/>
      <c r="BV126" s="559"/>
      <c r="BW126" s="559"/>
      <c r="BX126" s="559"/>
      <c r="BY126" s="559"/>
      <c r="BZ126" s="559"/>
      <c r="CA126" s="559"/>
      <c r="CB126" s="559"/>
      <c r="CC126" s="559"/>
      <c r="CD126" s="559"/>
      <c r="CE126" s="559"/>
      <c r="CF126" s="559"/>
      <c r="CG126" s="559"/>
      <c r="CH126" s="559"/>
      <c r="CI126" s="559"/>
      <c r="CJ126" s="559"/>
      <c r="CK126" s="559"/>
      <c r="CL126" s="559"/>
      <c r="CM126" s="559"/>
    </row>
    <row r="127" spans="4:91">
      <c r="D127" s="559"/>
      <c r="E127" s="559"/>
      <c r="F127" s="559"/>
      <c r="G127" s="559"/>
      <c r="H127" s="559"/>
      <c r="I127" s="559"/>
      <c r="J127" s="559"/>
      <c r="K127" s="559"/>
      <c r="L127" s="559"/>
      <c r="M127" s="559"/>
      <c r="N127" s="559"/>
      <c r="O127" s="594"/>
      <c r="P127" s="559"/>
      <c r="Q127" s="559"/>
      <c r="R127" s="559"/>
      <c r="S127" s="559"/>
      <c r="T127" s="559"/>
      <c r="U127" s="559"/>
      <c r="V127" s="559"/>
      <c r="W127" s="559"/>
      <c r="X127" s="559"/>
      <c r="Y127" s="559"/>
      <c r="Z127" s="559"/>
      <c r="AA127" s="594"/>
      <c r="AB127" s="559"/>
      <c r="AC127" s="559"/>
      <c r="AD127" s="559"/>
      <c r="AE127" s="559"/>
      <c r="AF127" s="559"/>
      <c r="AG127" s="559"/>
      <c r="AH127" s="559"/>
      <c r="AI127" s="559"/>
      <c r="AJ127" s="559"/>
      <c r="AK127" s="559"/>
      <c r="AL127" s="559"/>
      <c r="AM127" s="559"/>
      <c r="AN127" s="559"/>
      <c r="AO127" s="559"/>
      <c r="AP127" s="559"/>
      <c r="AQ127" s="559"/>
      <c r="AR127" s="559"/>
      <c r="AS127" s="559"/>
      <c r="AT127" s="559"/>
      <c r="AU127" s="559"/>
      <c r="AV127" s="559"/>
      <c r="AW127" s="559"/>
      <c r="AX127" s="559"/>
      <c r="AY127" s="559"/>
      <c r="AZ127" s="559"/>
      <c r="BA127" s="559"/>
      <c r="BB127" s="559"/>
      <c r="BC127" s="559"/>
      <c r="BD127" s="559"/>
      <c r="BE127" s="559"/>
      <c r="BF127" s="559"/>
      <c r="BG127" s="559"/>
      <c r="BH127" s="559"/>
      <c r="BI127" s="559"/>
      <c r="BJ127" s="559"/>
      <c r="BK127" s="559"/>
      <c r="BL127" s="559"/>
      <c r="BM127" s="559"/>
      <c r="BN127" s="559"/>
      <c r="BO127" s="559"/>
      <c r="BP127" s="559"/>
      <c r="BQ127" s="559"/>
      <c r="BR127" s="559"/>
      <c r="BS127" s="559"/>
      <c r="BT127" s="559"/>
      <c r="BU127" s="559"/>
      <c r="BV127" s="559"/>
      <c r="BW127" s="559"/>
      <c r="BX127" s="559"/>
      <c r="BY127" s="559"/>
      <c r="BZ127" s="559"/>
      <c r="CA127" s="559"/>
      <c r="CB127" s="559"/>
      <c r="CC127" s="559"/>
      <c r="CD127" s="559"/>
      <c r="CE127" s="559"/>
      <c r="CF127" s="559"/>
      <c r="CG127" s="559"/>
      <c r="CH127" s="559"/>
      <c r="CI127" s="559"/>
      <c r="CJ127" s="559"/>
      <c r="CK127" s="559"/>
      <c r="CL127" s="559"/>
      <c r="CM127" s="559"/>
    </row>
    <row r="128" spans="4:91">
      <c r="D128" s="559"/>
      <c r="E128" s="559"/>
      <c r="F128" s="559"/>
      <c r="G128" s="559"/>
      <c r="H128" s="559"/>
      <c r="I128" s="559"/>
      <c r="J128" s="559"/>
      <c r="K128" s="559"/>
      <c r="L128" s="559"/>
      <c r="M128" s="559"/>
      <c r="N128" s="559"/>
      <c r="O128" s="594"/>
      <c r="P128" s="559"/>
      <c r="Q128" s="559"/>
      <c r="R128" s="559"/>
      <c r="S128" s="559"/>
      <c r="T128" s="559"/>
      <c r="U128" s="559"/>
      <c r="V128" s="559"/>
      <c r="W128" s="559"/>
      <c r="X128" s="559"/>
      <c r="Y128" s="559"/>
      <c r="Z128" s="559"/>
      <c r="AA128" s="594"/>
      <c r="AB128" s="559"/>
      <c r="AC128" s="559"/>
      <c r="AD128" s="559"/>
      <c r="AE128" s="559"/>
      <c r="AF128" s="559"/>
      <c r="AG128" s="559"/>
      <c r="AH128" s="559"/>
      <c r="AI128" s="559"/>
      <c r="AJ128" s="559"/>
      <c r="AK128" s="559"/>
      <c r="AL128" s="559"/>
      <c r="AM128" s="559"/>
      <c r="AN128" s="559"/>
      <c r="AO128" s="559"/>
      <c r="AP128" s="559"/>
      <c r="AQ128" s="559"/>
      <c r="AR128" s="559"/>
      <c r="AS128" s="559"/>
      <c r="AT128" s="559"/>
      <c r="AU128" s="559"/>
      <c r="AV128" s="559"/>
      <c r="AW128" s="559"/>
      <c r="AX128" s="559"/>
      <c r="AY128" s="559"/>
      <c r="AZ128" s="559"/>
      <c r="BA128" s="559"/>
      <c r="BB128" s="559"/>
      <c r="BC128" s="559"/>
      <c r="BD128" s="559"/>
      <c r="BE128" s="559"/>
      <c r="BF128" s="559"/>
      <c r="BG128" s="559"/>
      <c r="BH128" s="559"/>
      <c r="BI128" s="559"/>
      <c r="BJ128" s="559"/>
      <c r="BK128" s="559"/>
      <c r="BL128" s="559"/>
      <c r="BM128" s="559"/>
      <c r="BN128" s="559"/>
      <c r="BO128" s="559"/>
      <c r="BP128" s="559"/>
      <c r="BQ128" s="559"/>
      <c r="BR128" s="559"/>
      <c r="BS128" s="559"/>
      <c r="BT128" s="559"/>
      <c r="BU128" s="559"/>
      <c r="BV128" s="559"/>
      <c r="BW128" s="559"/>
      <c r="BX128" s="559"/>
      <c r="BY128" s="559"/>
      <c r="BZ128" s="559"/>
      <c r="CA128" s="559"/>
      <c r="CB128" s="559"/>
      <c r="CC128" s="559"/>
      <c r="CD128" s="559"/>
      <c r="CE128" s="559"/>
      <c r="CF128" s="559"/>
      <c r="CG128" s="559"/>
      <c r="CH128" s="559"/>
      <c r="CI128" s="559"/>
      <c r="CJ128" s="559"/>
      <c r="CK128" s="559"/>
      <c r="CL128" s="559"/>
      <c r="CM128" s="559"/>
    </row>
    <row r="129" spans="4:91">
      <c r="D129" s="559"/>
      <c r="E129" s="559"/>
      <c r="F129" s="559"/>
      <c r="G129" s="559"/>
      <c r="H129" s="559"/>
      <c r="I129" s="559"/>
      <c r="J129" s="559"/>
      <c r="K129" s="559"/>
      <c r="L129" s="559"/>
      <c r="M129" s="559"/>
      <c r="N129" s="559"/>
      <c r="O129" s="594"/>
      <c r="P129" s="559"/>
      <c r="Q129" s="559"/>
      <c r="R129" s="559"/>
      <c r="S129" s="559"/>
      <c r="T129" s="559"/>
      <c r="U129" s="559"/>
      <c r="V129" s="559"/>
      <c r="W129" s="559"/>
      <c r="X129" s="559"/>
      <c r="Y129" s="559"/>
      <c r="Z129" s="559"/>
      <c r="AA129" s="594"/>
      <c r="AB129" s="559"/>
      <c r="AC129" s="559"/>
      <c r="AD129" s="559"/>
      <c r="AE129" s="559"/>
      <c r="AF129" s="559"/>
      <c r="AG129" s="559"/>
      <c r="AH129" s="559"/>
      <c r="AI129" s="559"/>
      <c r="AJ129" s="559"/>
      <c r="AK129" s="559"/>
      <c r="AL129" s="559"/>
      <c r="AM129" s="559"/>
      <c r="AN129" s="559"/>
      <c r="AO129" s="559"/>
      <c r="AP129" s="559"/>
      <c r="AQ129" s="559"/>
      <c r="AR129" s="559"/>
      <c r="AS129" s="559"/>
      <c r="AT129" s="559"/>
      <c r="AU129" s="559"/>
      <c r="AV129" s="559"/>
      <c r="AW129" s="559"/>
      <c r="AX129" s="559"/>
      <c r="AY129" s="559"/>
      <c r="AZ129" s="559"/>
      <c r="BA129" s="559"/>
      <c r="BB129" s="559"/>
      <c r="BC129" s="559"/>
      <c r="BD129" s="559"/>
      <c r="BE129" s="559"/>
      <c r="BF129" s="559"/>
      <c r="BG129" s="559"/>
      <c r="BH129" s="559"/>
      <c r="BI129" s="559"/>
      <c r="BJ129" s="559"/>
      <c r="BK129" s="559"/>
      <c r="BL129" s="559"/>
      <c r="BM129" s="559"/>
      <c r="BN129" s="559"/>
      <c r="BO129" s="559"/>
      <c r="BP129" s="559"/>
      <c r="BQ129" s="559"/>
      <c r="BR129" s="559"/>
      <c r="BS129" s="559"/>
      <c r="BT129" s="559"/>
      <c r="BU129" s="559"/>
      <c r="BV129" s="559"/>
      <c r="BW129" s="559"/>
      <c r="BX129" s="559"/>
      <c r="BY129" s="559"/>
      <c r="BZ129" s="559"/>
      <c r="CA129" s="559"/>
      <c r="CB129" s="559"/>
      <c r="CC129" s="559"/>
      <c r="CD129" s="559"/>
      <c r="CE129" s="559"/>
      <c r="CF129" s="559"/>
      <c r="CG129" s="559"/>
      <c r="CH129" s="559"/>
      <c r="CI129" s="559"/>
      <c r="CJ129" s="559"/>
      <c r="CK129" s="559"/>
      <c r="CL129" s="559"/>
      <c r="CM129" s="559"/>
    </row>
    <row r="130" spans="4:91">
      <c r="D130" s="559"/>
      <c r="E130" s="559"/>
      <c r="F130" s="559"/>
      <c r="G130" s="559"/>
      <c r="H130" s="559"/>
      <c r="I130" s="559"/>
      <c r="J130" s="559"/>
      <c r="K130" s="559"/>
      <c r="L130" s="559"/>
      <c r="M130" s="559"/>
      <c r="N130" s="559"/>
      <c r="O130" s="594"/>
      <c r="P130" s="559"/>
      <c r="Q130" s="559"/>
      <c r="R130" s="559"/>
      <c r="S130" s="559"/>
      <c r="T130" s="559"/>
      <c r="U130" s="559"/>
      <c r="V130" s="559"/>
      <c r="W130" s="559"/>
      <c r="X130" s="559"/>
      <c r="Y130" s="559"/>
      <c r="Z130" s="559"/>
      <c r="AA130" s="594"/>
      <c r="AB130" s="559"/>
      <c r="AC130" s="559"/>
      <c r="AD130" s="559"/>
      <c r="AE130" s="559"/>
      <c r="AF130" s="559"/>
      <c r="AG130" s="559"/>
      <c r="AH130" s="559"/>
      <c r="AI130" s="559"/>
      <c r="AJ130" s="559"/>
      <c r="AK130" s="559"/>
      <c r="AL130" s="559"/>
      <c r="AM130" s="559"/>
      <c r="AN130" s="559"/>
      <c r="AO130" s="559"/>
      <c r="AP130" s="559"/>
      <c r="AQ130" s="559"/>
      <c r="AR130" s="559"/>
      <c r="AS130" s="559"/>
      <c r="AT130" s="559"/>
      <c r="AU130" s="559"/>
      <c r="AV130" s="559"/>
      <c r="AW130" s="559"/>
      <c r="AX130" s="559"/>
      <c r="AY130" s="559"/>
      <c r="AZ130" s="559"/>
      <c r="BA130" s="559"/>
      <c r="BB130" s="559"/>
      <c r="BC130" s="559"/>
      <c r="BD130" s="559"/>
      <c r="BE130" s="559"/>
      <c r="BF130" s="559"/>
      <c r="BG130" s="559"/>
      <c r="BH130" s="559"/>
      <c r="BI130" s="559"/>
      <c r="BJ130" s="559"/>
      <c r="BK130" s="559"/>
      <c r="BL130" s="559"/>
      <c r="BM130" s="559"/>
      <c r="BN130" s="559"/>
      <c r="BO130" s="559"/>
      <c r="BP130" s="559"/>
      <c r="BQ130" s="559"/>
      <c r="BR130" s="559"/>
      <c r="BS130" s="559"/>
      <c r="BT130" s="559"/>
      <c r="BU130" s="559"/>
      <c r="BV130" s="559"/>
      <c r="BW130" s="559"/>
      <c r="BX130" s="559"/>
      <c r="BY130" s="559"/>
      <c r="BZ130" s="559"/>
      <c r="CA130" s="559"/>
      <c r="CB130" s="559"/>
      <c r="CC130" s="559"/>
      <c r="CD130" s="559"/>
      <c r="CE130" s="559"/>
      <c r="CF130" s="559"/>
      <c r="CG130" s="559"/>
      <c r="CH130" s="559"/>
      <c r="CI130" s="559"/>
      <c r="CJ130" s="559"/>
      <c r="CK130" s="559"/>
      <c r="CL130" s="559"/>
      <c r="CM130" s="559"/>
    </row>
    <row r="131" spans="4:91">
      <c r="D131" s="559"/>
      <c r="E131" s="559"/>
      <c r="F131" s="559"/>
      <c r="G131" s="559"/>
      <c r="H131" s="559"/>
      <c r="I131" s="559"/>
      <c r="J131" s="559"/>
      <c r="K131" s="559"/>
      <c r="L131" s="559"/>
      <c r="M131" s="559"/>
      <c r="N131" s="559"/>
      <c r="O131" s="594"/>
      <c r="P131" s="559"/>
      <c r="Q131" s="559"/>
      <c r="R131" s="559"/>
      <c r="S131" s="559"/>
      <c r="T131" s="559"/>
      <c r="U131" s="559"/>
      <c r="V131" s="559"/>
      <c r="W131" s="559"/>
      <c r="X131" s="559"/>
      <c r="Y131" s="559"/>
      <c r="Z131" s="559"/>
      <c r="AA131" s="594"/>
      <c r="AB131" s="559"/>
      <c r="AC131" s="559"/>
      <c r="AD131" s="559"/>
      <c r="AE131" s="559"/>
      <c r="AF131" s="559"/>
      <c r="AG131" s="559"/>
      <c r="AH131" s="559"/>
      <c r="AI131" s="559"/>
      <c r="AJ131" s="559"/>
      <c r="AK131" s="559"/>
      <c r="AL131" s="559"/>
      <c r="AM131" s="559"/>
      <c r="AN131" s="559"/>
      <c r="AO131" s="559"/>
      <c r="AP131" s="559"/>
      <c r="AQ131" s="559"/>
      <c r="AR131" s="559"/>
      <c r="AS131" s="559"/>
      <c r="AT131" s="559"/>
      <c r="AU131" s="559"/>
      <c r="AV131" s="559"/>
      <c r="AW131" s="559"/>
      <c r="AX131" s="559"/>
      <c r="AY131" s="559"/>
      <c r="AZ131" s="559"/>
      <c r="BA131" s="559"/>
      <c r="BB131" s="559"/>
      <c r="BC131" s="559"/>
      <c r="BD131" s="559"/>
      <c r="BE131" s="559"/>
      <c r="BF131" s="559"/>
      <c r="BG131" s="559"/>
      <c r="BH131" s="559"/>
      <c r="BI131" s="559"/>
      <c r="BJ131" s="559"/>
      <c r="BK131" s="559"/>
      <c r="BL131" s="559"/>
      <c r="BM131" s="559"/>
      <c r="BN131" s="559"/>
      <c r="BO131" s="559"/>
      <c r="BP131" s="559"/>
      <c r="BQ131" s="559"/>
      <c r="BR131" s="559"/>
      <c r="BS131" s="559"/>
      <c r="BT131" s="559"/>
      <c r="BU131" s="559"/>
      <c r="BV131" s="559"/>
      <c r="BW131" s="559"/>
      <c r="BX131" s="559"/>
      <c r="BY131" s="559"/>
      <c r="BZ131" s="559"/>
      <c r="CA131" s="559"/>
      <c r="CB131" s="559"/>
      <c r="CC131" s="559"/>
      <c r="CD131" s="559"/>
      <c r="CE131" s="559"/>
      <c r="CF131" s="559"/>
      <c r="CG131" s="559"/>
      <c r="CH131" s="559"/>
      <c r="CI131" s="559"/>
      <c r="CJ131" s="559"/>
      <c r="CK131" s="559"/>
      <c r="CL131" s="559"/>
      <c r="CM131" s="559"/>
    </row>
    <row r="132" spans="4:91">
      <c r="D132" s="559"/>
      <c r="E132" s="559"/>
      <c r="F132" s="559"/>
      <c r="G132" s="559"/>
      <c r="H132" s="559"/>
      <c r="I132" s="559"/>
      <c r="J132" s="559"/>
      <c r="K132" s="559"/>
      <c r="L132" s="559"/>
      <c r="M132" s="559"/>
      <c r="N132" s="559"/>
      <c r="O132" s="594"/>
      <c r="P132" s="559"/>
      <c r="Q132" s="559"/>
      <c r="R132" s="559"/>
      <c r="S132" s="559"/>
      <c r="T132" s="559"/>
      <c r="U132" s="559"/>
      <c r="V132" s="559"/>
      <c r="W132" s="559"/>
      <c r="X132" s="559"/>
      <c r="Y132" s="559"/>
      <c r="Z132" s="559"/>
      <c r="AA132" s="594"/>
      <c r="AB132" s="559"/>
      <c r="AC132" s="559"/>
      <c r="AD132" s="559"/>
      <c r="AE132" s="559"/>
      <c r="AF132" s="559"/>
      <c r="AG132" s="559"/>
      <c r="AH132" s="559"/>
      <c r="AI132" s="559"/>
      <c r="AJ132" s="559"/>
      <c r="AK132" s="559"/>
      <c r="AL132" s="559"/>
      <c r="AM132" s="559"/>
      <c r="AN132" s="559"/>
      <c r="AO132" s="559"/>
      <c r="AP132" s="559"/>
      <c r="AQ132" s="559"/>
      <c r="AR132" s="559"/>
      <c r="AS132" s="559"/>
      <c r="AT132" s="559"/>
      <c r="AU132" s="559"/>
      <c r="AV132" s="559"/>
      <c r="AW132" s="559"/>
      <c r="AX132" s="559"/>
      <c r="AY132" s="559"/>
      <c r="AZ132" s="559"/>
      <c r="BA132" s="559"/>
      <c r="BB132" s="559"/>
      <c r="BC132" s="559"/>
      <c r="BD132" s="559"/>
      <c r="BE132" s="559"/>
      <c r="BF132" s="559"/>
      <c r="BG132" s="559"/>
      <c r="BH132" s="559"/>
      <c r="BI132" s="559"/>
      <c r="BJ132" s="559"/>
      <c r="BK132" s="559"/>
      <c r="BL132" s="559"/>
      <c r="BM132" s="559"/>
      <c r="BN132" s="559"/>
      <c r="BO132" s="559"/>
      <c r="BP132" s="559"/>
      <c r="BQ132" s="559"/>
      <c r="BR132" s="559"/>
      <c r="BS132" s="559"/>
      <c r="BT132" s="559"/>
      <c r="BU132" s="559"/>
      <c r="BV132" s="559"/>
      <c r="BW132" s="559"/>
      <c r="BX132" s="559"/>
      <c r="BY132" s="559"/>
      <c r="BZ132" s="559"/>
      <c r="CA132" s="559"/>
      <c r="CB132" s="559"/>
      <c r="CC132" s="559"/>
      <c r="CD132" s="559"/>
      <c r="CE132" s="559"/>
      <c r="CF132" s="559"/>
      <c r="CG132" s="559"/>
      <c r="CH132" s="559"/>
      <c r="CI132" s="559"/>
      <c r="CJ132" s="559"/>
      <c r="CK132" s="559"/>
      <c r="CL132" s="559"/>
      <c r="CM132" s="559"/>
    </row>
    <row r="133" spans="4:91">
      <c r="D133" s="559"/>
      <c r="E133" s="559"/>
      <c r="F133" s="559"/>
      <c r="G133" s="559"/>
      <c r="H133" s="559"/>
      <c r="I133" s="559"/>
      <c r="J133" s="559"/>
      <c r="K133" s="559"/>
      <c r="L133" s="559"/>
      <c r="M133" s="559"/>
      <c r="N133" s="559"/>
      <c r="O133" s="594"/>
      <c r="P133" s="559"/>
      <c r="Q133" s="559"/>
      <c r="R133" s="559"/>
      <c r="S133" s="559"/>
      <c r="T133" s="559"/>
      <c r="U133" s="559"/>
      <c r="V133" s="559"/>
      <c r="W133" s="559"/>
      <c r="X133" s="559"/>
      <c r="Y133" s="559"/>
      <c r="Z133" s="559"/>
      <c r="AA133" s="594"/>
      <c r="AB133" s="559"/>
      <c r="AC133" s="559"/>
      <c r="AD133" s="559"/>
      <c r="AE133" s="559"/>
      <c r="AF133" s="559"/>
      <c r="AG133" s="559"/>
      <c r="AH133" s="559"/>
      <c r="AI133" s="559"/>
      <c r="AJ133" s="559"/>
      <c r="AK133" s="559"/>
      <c r="AL133" s="559"/>
      <c r="AM133" s="559"/>
      <c r="AN133" s="559"/>
      <c r="AO133" s="559"/>
      <c r="AP133" s="559"/>
      <c r="AQ133" s="559"/>
      <c r="AR133" s="559"/>
      <c r="AS133" s="559"/>
      <c r="AT133" s="559"/>
      <c r="AU133" s="559"/>
      <c r="AV133" s="559"/>
      <c r="AW133" s="559"/>
      <c r="AX133" s="559"/>
      <c r="AY133" s="559"/>
      <c r="AZ133" s="559"/>
      <c r="BA133" s="559"/>
      <c r="BB133" s="559"/>
      <c r="BC133" s="559"/>
      <c r="BD133" s="559"/>
      <c r="BE133" s="559"/>
      <c r="BF133" s="559"/>
      <c r="BG133" s="559"/>
      <c r="BH133" s="559"/>
      <c r="BI133" s="559"/>
      <c r="BJ133" s="559"/>
      <c r="BK133" s="559"/>
      <c r="BL133" s="559"/>
      <c r="BM133" s="559"/>
      <c r="BN133" s="559"/>
      <c r="BO133" s="559"/>
      <c r="BP133" s="559"/>
      <c r="BQ133" s="559"/>
      <c r="BR133" s="559"/>
      <c r="BS133" s="559"/>
      <c r="BT133" s="559"/>
      <c r="BU133" s="559"/>
      <c r="BV133" s="559"/>
      <c r="BW133" s="559"/>
      <c r="BX133" s="559"/>
      <c r="BY133" s="559"/>
      <c r="BZ133" s="559"/>
      <c r="CA133" s="559"/>
      <c r="CB133" s="559"/>
      <c r="CC133" s="559"/>
      <c r="CD133" s="559"/>
      <c r="CE133" s="559"/>
      <c r="CF133" s="559"/>
      <c r="CG133" s="559"/>
      <c r="CH133" s="559"/>
      <c r="CI133" s="559"/>
      <c r="CJ133" s="559"/>
      <c r="CK133" s="559"/>
      <c r="CL133" s="559"/>
      <c r="CM133" s="559"/>
    </row>
    <row r="134" spans="4:91">
      <c r="D134" s="559"/>
      <c r="E134" s="559"/>
      <c r="F134" s="559"/>
      <c r="G134" s="559"/>
      <c r="H134" s="559"/>
      <c r="I134" s="559"/>
      <c r="J134" s="559"/>
      <c r="K134" s="559"/>
      <c r="L134" s="559"/>
      <c r="M134" s="559"/>
      <c r="N134" s="559"/>
      <c r="O134" s="594"/>
      <c r="P134" s="559"/>
      <c r="Q134" s="559"/>
      <c r="R134" s="559"/>
      <c r="S134" s="559"/>
      <c r="T134" s="559"/>
      <c r="U134" s="559"/>
      <c r="V134" s="559"/>
      <c r="W134" s="559"/>
      <c r="X134" s="559"/>
      <c r="Y134" s="559"/>
      <c r="Z134" s="559"/>
      <c r="AA134" s="594"/>
      <c r="AB134" s="559"/>
      <c r="AC134" s="559"/>
      <c r="AD134" s="559"/>
      <c r="AE134" s="559"/>
      <c r="AF134" s="559"/>
      <c r="AG134" s="559"/>
      <c r="AH134" s="559"/>
      <c r="AI134" s="559"/>
      <c r="AJ134" s="559"/>
      <c r="AK134" s="559"/>
      <c r="AL134" s="559"/>
      <c r="AM134" s="559"/>
      <c r="AN134" s="559"/>
      <c r="AO134" s="559"/>
      <c r="AP134" s="559"/>
      <c r="AQ134" s="559"/>
      <c r="AR134" s="559"/>
      <c r="AS134" s="559"/>
      <c r="AT134" s="559"/>
      <c r="AU134" s="559"/>
      <c r="AV134" s="559"/>
      <c r="AW134" s="559"/>
      <c r="AX134" s="559"/>
      <c r="AY134" s="559"/>
      <c r="AZ134" s="559"/>
      <c r="BA134" s="559"/>
      <c r="BB134" s="559"/>
      <c r="BC134" s="559"/>
      <c r="BD134" s="559"/>
      <c r="BE134" s="559"/>
      <c r="BF134" s="559"/>
      <c r="BG134" s="559"/>
      <c r="BH134" s="559"/>
      <c r="BI134" s="559"/>
      <c r="BJ134" s="559"/>
      <c r="BK134" s="559"/>
      <c r="BL134" s="559"/>
      <c r="BM134" s="559"/>
      <c r="BN134" s="559"/>
      <c r="BO134" s="559"/>
      <c r="BP134" s="559"/>
      <c r="BQ134" s="559"/>
      <c r="BR134" s="559"/>
      <c r="BS134" s="559"/>
      <c r="BT134" s="559"/>
      <c r="BU134" s="559"/>
      <c r="BV134" s="559"/>
      <c r="BW134" s="559"/>
      <c r="BX134" s="559"/>
      <c r="BY134" s="559"/>
      <c r="BZ134" s="559"/>
      <c r="CA134" s="559"/>
      <c r="CB134" s="559"/>
      <c r="CC134" s="559"/>
      <c r="CD134" s="559"/>
      <c r="CE134" s="559"/>
      <c r="CF134" s="559"/>
      <c r="CG134" s="559"/>
      <c r="CH134" s="559"/>
      <c r="CI134" s="559"/>
      <c r="CJ134" s="559"/>
      <c r="CK134" s="559"/>
      <c r="CL134" s="559"/>
      <c r="CM134" s="559"/>
    </row>
    <row r="135" spans="4:91">
      <c r="D135" s="559"/>
      <c r="E135" s="559"/>
      <c r="F135" s="559"/>
      <c r="G135" s="559"/>
      <c r="H135" s="559"/>
      <c r="I135" s="559"/>
      <c r="J135" s="559"/>
      <c r="K135" s="559"/>
      <c r="L135" s="559"/>
      <c r="M135" s="559"/>
      <c r="N135" s="559"/>
      <c r="O135" s="594"/>
      <c r="P135" s="559"/>
      <c r="Q135" s="559"/>
      <c r="R135" s="559"/>
      <c r="S135" s="559"/>
      <c r="T135" s="559"/>
      <c r="U135" s="559"/>
      <c r="V135" s="559"/>
      <c r="W135" s="559"/>
      <c r="X135" s="559"/>
      <c r="Y135" s="559"/>
      <c r="Z135" s="559"/>
      <c r="AA135" s="594"/>
      <c r="AB135" s="559"/>
      <c r="AC135" s="559"/>
      <c r="AD135" s="559"/>
      <c r="AE135" s="559"/>
      <c r="AF135" s="559"/>
      <c r="AG135" s="559"/>
      <c r="AH135" s="559"/>
      <c r="AI135" s="559"/>
      <c r="AJ135" s="559"/>
      <c r="AK135" s="559"/>
      <c r="AL135" s="559"/>
      <c r="AM135" s="559"/>
      <c r="AN135" s="559"/>
      <c r="AO135" s="559"/>
      <c r="AP135" s="559"/>
      <c r="AQ135" s="559"/>
      <c r="AR135" s="559"/>
      <c r="AS135" s="559"/>
      <c r="AT135" s="559"/>
      <c r="AU135" s="559"/>
      <c r="AV135" s="559"/>
      <c r="AW135" s="559"/>
      <c r="AX135" s="559"/>
      <c r="AY135" s="559"/>
      <c r="AZ135" s="559"/>
      <c r="BA135" s="559"/>
      <c r="BB135" s="559"/>
      <c r="BC135" s="559"/>
      <c r="BD135" s="559"/>
      <c r="BE135" s="559"/>
      <c r="BF135" s="559"/>
      <c r="BG135" s="559"/>
      <c r="BH135" s="559"/>
      <c r="BI135" s="559"/>
      <c r="BJ135" s="559"/>
      <c r="BK135" s="559"/>
      <c r="BL135" s="559"/>
      <c r="BM135" s="559"/>
      <c r="BN135" s="559"/>
      <c r="BO135" s="559"/>
      <c r="BP135" s="559"/>
      <c r="BQ135" s="559"/>
      <c r="BR135" s="559"/>
      <c r="BS135" s="559"/>
      <c r="BT135" s="559"/>
      <c r="BU135" s="559"/>
      <c r="BV135" s="559"/>
      <c r="BW135" s="559"/>
      <c r="BX135" s="559"/>
      <c r="BY135" s="559"/>
      <c r="BZ135" s="559"/>
      <c r="CA135" s="559"/>
      <c r="CB135" s="559"/>
      <c r="CC135" s="559"/>
      <c r="CD135" s="559"/>
      <c r="CE135" s="559"/>
      <c r="CF135" s="559"/>
      <c r="CG135" s="559"/>
      <c r="CH135" s="559"/>
      <c r="CI135" s="559"/>
      <c r="CJ135" s="559"/>
      <c r="CK135" s="559"/>
      <c r="CL135" s="559"/>
      <c r="CM135" s="559"/>
    </row>
    <row r="136" spans="4:91">
      <c r="D136" s="559"/>
      <c r="E136" s="559"/>
      <c r="F136" s="559"/>
      <c r="G136" s="559"/>
      <c r="H136" s="559"/>
      <c r="I136" s="559"/>
      <c r="J136" s="559"/>
      <c r="K136" s="559"/>
      <c r="L136" s="559"/>
      <c r="M136" s="559"/>
      <c r="N136" s="559"/>
      <c r="O136" s="594"/>
      <c r="P136" s="559"/>
      <c r="Q136" s="559"/>
      <c r="R136" s="559"/>
      <c r="S136" s="559"/>
      <c r="T136" s="559"/>
      <c r="U136" s="559"/>
      <c r="V136" s="559"/>
      <c r="W136" s="559"/>
      <c r="X136" s="559"/>
      <c r="Y136" s="559"/>
      <c r="Z136" s="559"/>
      <c r="AA136" s="594"/>
      <c r="AB136" s="559"/>
      <c r="AC136" s="559"/>
      <c r="AD136" s="559"/>
      <c r="AE136" s="559"/>
      <c r="AF136" s="559"/>
      <c r="AG136" s="559"/>
      <c r="AH136" s="559"/>
      <c r="AI136" s="559"/>
      <c r="AJ136" s="559"/>
      <c r="AK136" s="559"/>
      <c r="AL136" s="559"/>
      <c r="AM136" s="559"/>
      <c r="AN136" s="559"/>
      <c r="AO136" s="559"/>
      <c r="AP136" s="559"/>
      <c r="AQ136" s="559"/>
      <c r="AR136" s="559"/>
      <c r="AS136" s="559"/>
      <c r="AT136" s="559"/>
      <c r="AU136" s="559"/>
      <c r="AV136" s="559"/>
      <c r="AW136" s="559"/>
      <c r="AX136" s="559"/>
      <c r="AY136" s="559"/>
      <c r="AZ136" s="559"/>
      <c r="BA136" s="559"/>
      <c r="BB136" s="559"/>
      <c r="BC136" s="559"/>
      <c r="BD136" s="559"/>
      <c r="BE136" s="559"/>
      <c r="BF136" s="559"/>
      <c r="BG136" s="559"/>
      <c r="BH136" s="559"/>
      <c r="BI136" s="559"/>
      <c r="BJ136" s="559"/>
      <c r="BK136" s="559"/>
      <c r="BL136" s="559"/>
      <c r="BM136" s="559"/>
      <c r="BN136" s="559"/>
      <c r="BO136" s="559"/>
      <c r="BP136" s="559"/>
      <c r="BQ136" s="559"/>
      <c r="BR136" s="559"/>
      <c r="BS136" s="559"/>
      <c r="BT136" s="559"/>
      <c r="BU136" s="559"/>
      <c r="BV136" s="559"/>
      <c r="BW136" s="559"/>
      <c r="BX136" s="559"/>
      <c r="BY136" s="559"/>
      <c r="BZ136" s="559"/>
      <c r="CA136" s="559"/>
      <c r="CB136" s="559"/>
      <c r="CC136" s="559"/>
      <c r="CD136" s="559"/>
      <c r="CE136" s="559"/>
      <c r="CF136" s="559"/>
      <c r="CG136" s="559"/>
      <c r="CH136" s="559"/>
      <c r="CI136" s="559"/>
      <c r="CJ136" s="559"/>
      <c r="CK136" s="559"/>
      <c r="CL136" s="559"/>
      <c r="CM136" s="559"/>
    </row>
    <row r="137" spans="4:91">
      <c r="D137" s="559"/>
      <c r="E137" s="559"/>
      <c r="F137" s="559"/>
      <c r="G137" s="559"/>
      <c r="H137" s="559"/>
      <c r="I137" s="559"/>
      <c r="J137" s="559"/>
      <c r="K137" s="559"/>
      <c r="L137" s="559"/>
      <c r="M137" s="559"/>
      <c r="N137" s="559"/>
      <c r="O137" s="594"/>
      <c r="P137" s="559"/>
      <c r="Q137" s="559"/>
      <c r="R137" s="559"/>
      <c r="S137" s="559"/>
      <c r="T137" s="559"/>
      <c r="U137" s="559"/>
      <c r="V137" s="559"/>
      <c r="W137" s="559"/>
      <c r="X137" s="559"/>
      <c r="Y137" s="559"/>
      <c r="Z137" s="559"/>
      <c r="AA137" s="594"/>
      <c r="AB137" s="559"/>
      <c r="AC137" s="559"/>
      <c r="AD137" s="559"/>
      <c r="AE137" s="559"/>
      <c r="AF137" s="559"/>
      <c r="AG137" s="559"/>
      <c r="AH137" s="559"/>
      <c r="AI137" s="559"/>
      <c r="AJ137" s="559"/>
      <c r="AK137" s="559"/>
      <c r="AL137" s="559"/>
      <c r="AM137" s="559"/>
      <c r="AN137" s="559"/>
      <c r="AO137" s="559"/>
      <c r="AP137" s="559"/>
      <c r="AQ137" s="559"/>
      <c r="AR137" s="559"/>
      <c r="AS137" s="559"/>
      <c r="AT137" s="559"/>
      <c r="AU137" s="559"/>
      <c r="AV137" s="559"/>
      <c r="AW137" s="559"/>
      <c r="AX137" s="559"/>
      <c r="AY137" s="559"/>
      <c r="AZ137" s="559"/>
      <c r="BA137" s="559"/>
      <c r="BB137" s="559"/>
      <c r="BC137" s="559"/>
      <c r="BD137" s="559"/>
      <c r="BE137" s="559"/>
      <c r="BF137" s="559"/>
      <c r="BG137" s="559"/>
      <c r="BH137" s="559"/>
      <c r="BI137" s="559"/>
      <c r="BJ137" s="559"/>
      <c r="BK137" s="559"/>
      <c r="BL137" s="559"/>
      <c r="BM137" s="559"/>
      <c r="BN137" s="559"/>
      <c r="BO137" s="559"/>
      <c r="BP137" s="559"/>
      <c r="BQ137" s="559"/>
      <c r="BR137" s="559"/>
      <c r="BS137" s="559"/>
      <c r="BT137" s="559"/>
      <c r="BU137" s="559"/>
      <c r="BV137" s="559"/>
      <c r="BW137" s="559"/>
      <c r="BX137" s="559"/>
      <c r="BY137" s="559"/>
      <c r="BZ137" s="559"/>
      <c r="CA137" s="559"/>
      <c r="CB137" s="559"/>
      <c r="CC137" s="559"/>
      <c r="CD137" s="559"/>
      <c r="CE137" s="559"/>
      <c r="CF137" s="559"/>
      <c r="CG137" s="559"/>
      <c r="CH137" s="559"/>
      <c r="CI137" s="559"/>
      <c r="CJ137" s="559"/>
      <c r="CK137" s="559"/>
      <c r="CL137" s="559"/>
      <c r="CM137" s="559"/>
    </row>
    <row r="138" spans="4:91">
      <c r="D138" s="559"/>
      <c r="E138" s="559"/>
      <c r="F138" s="559"/>
      <c r="G138" s="559"/>
      <c r="H138" s="559"/>
      <c r="I138" s="559"/>
      <c r="J138" s="559"/>
      <c r="K138" s="559"/>
      <c r="L138" s="559"/>
      <c r="M138" s="559"/>
      <c r="N138" s="559"/>
      <c r="O138" s="594"/>
      <c r="P138" s="559"/>
      <c r="Q138" s="559"/>
      <c r="R138" s="559"/>
      <c r="S138" s="559"/>
      <c r="T138" s="559"/>
      <c r="U138" s="559"/>
      <c r="V138" s="559"/>
      <c r="W138" s="559"/>
      <c r="X138" s="559"/>
      <c r="Y138" s="559"/>
      <c r="Z138" s="559"/>
      <c r="AA138" s="594"/>
      <c r="AB138" s="559"/>
      <c r="AC138" s="559"/>
      <c r="AD138" s="559"/>
      <c r="AE138" s="559"/>
      <c r="AF138" s="559"/>
      <c r="AG138" s="559"/>
      <c r="AH138" s="559"/>
      <c r="AI138" s="559"/>
      <c r="AJ138" s="559"/>
      <c r="AK138" s="559"/>
      <c r="AL138" s="559"/>
      <c r="AM138" s="559"/>
      <c r="AN138" s="559"/>
      <c r="AO138" s="559"/>
      <c r="AP138" s="559"/>
      <c r="AQ138" s="559"/>
      <c r="AR138" s="559"/>
      <c r="AS138" s="559"/>
      <c r="AT138" s="559"/>
      <c r="AU138" s="559"/>
      <c r="AV138" s="559"/>
      <c r="AW138" s="559"/>
      <c r="AX138" s="559"/>
      <c r="AY138" s="559"/>
      <c r="AZ138" s="559"/>
      <c r="BA138" s="559"/>
      <c r="BB138" s="559"/>
      <c r="BC138" s="559"/>
      <c r="BD138" s="559"/>
      <c r="BE138" s="559"/>
      <c r="BF138" s="559"/>
      <c r="BG138" s="559"/>
      <c r="BH138" s="559"/>
      <c r="BI138" s="559"/>
      <c r="BJ138" s="559"/>
      <c r="BK138" s="559"/>
      <c r="BL138" s="559"/>
      <c r="BM138" s="559"/>
      <c r="BN138" s="559"/>
      <c r="BO138" s="559"/>
      <c r="BP138" s="559"/>
      <c r="BQ138" s="559"/>
      <c r="BR138" s="559"/>
      <c r="BS138" s="559"/>
      <c r="BT138" s="559"/>
      <c r="BU138" s="559"/>
      <c r="BV138" s="559"/>
      <c r="BW138" s="559"/>
      <c r="BX138" s="559"/>
      <c r="BY138" s="559"/>
      <c r="BZ138" s="559"/>
      <c r="CA138" s="559"/>
      <c r="CB138" s="559"/>
      <c r="CC138" s="559"/>
      <c r="CD138" s="559"/>
      <c r="CE138" s="559"/>
      <c r="CF138" s="559"/>
      <c r="CG138" s="559"/>
      <c r="CH138" s="559"/>
      <c r="CI138" s="559"/>
      <c r="CJ138" s="559"/>
      <c r="CK138" s="559"/>
      <c r="CL138" s="559"/>
      <c r="CM138" s="559"/>
    </row>
    <row r="139" spans="4:91">
      <c r="D139" s="559"/>
      <c r="E139" s="559"/>
      <c r="F139" s="559"/>
      <c r="G139" s="559"/>
      <c r="H139" s="559"/>
      <c r="I139" s="559"/>
      <c r="J139" s="559"/>
      <c r="K139" s="559"/>
      <c r="L139" s="559"/>
      <c r="M139" s="559"/>
      <c r="N139" s="559"/>
      <c r="O139" s="594"/>
      <c r="P139" s="559"/>
      <c r="Q139" s="559"/>
      <c r="R139" s="559"/>
      <c r="S139" s="559"/>
      <c r="T139" s="559"/>
      <c r="U139" s="559"/>
      <c r="V139" s="559"/>
      <c r="W139" s="559"/>
      <c r="X139" s="559"/>
      <c r="Y139" s="559"/>
      <c r="Z139" s="559"/>
      <c r="AA139" s="594"/>
      <c r="AB139" s="559"/>
      <c r="AC139" s="559"/>
      <c r="AD139" s="559"/>
      <c r="AE139" s="559"/>
      <c r="AF139" s="559"/>
      <c r="AG139" s="559"/>
      <c r="AH139" s="559"/>
      <c r="AI139" s="559"/>
      <c r="AJ139" s="559"/>
      <c r="AK139" s="559"/>
      <c r="AL139" s="559"/>
      <c r="AM139" s="559"/>
      <c r="AN139" s="559"/>
      <c r="AO139" s="559"/>
      <c r="AP139" s="559"/>
      <c r="AQ139" s="559"/>
      <c r="AR139" s="559"/>
      <c r="AS139" s="559"/>
      <c r="AT139" s="559"/>
      <c r="AU139" s="559"/>
      <c r="AV139" s="559"/>
      <c r="AW139" s="559"/>
      <c r="AX139" s="559"/>
      <c r="AY139" s="559"/>
      <c r="AZ139" s="559"/>
      <c r="BA139" s="559"/>
      <c r="BB139" s="559"/>
      <c r="BC139" s="559"/>
      <c r="BD139" s="559"/>
      <c r="BE139" s="559"/>
      <c r="BF139" s="559"/>
      <c r="BG139" s="559"/>
      <c r="BH139" s="559"/>
      <c r="BI139" s="559"/>
      <c r="BJ139" s="559"/>
      <c r="BK139" s="559"/>
      <c r="BL139" s="559"/>
      <c r="BM139" s="559"/>
      <c r="BN139" s="559"/>
      <c r="BO139" s="559"/>
      <c r="BP139" s="559"/>
      <c r="BQ139" s="559"/>
      <c r="BR139" s="559"/>
      <c r="BS139" s="559"/>
      <c r="BT139" s="559"/>
      <c r="BU139" s="559"/>
      <c r="BV139" s="559"/>
      <c r="BW139" s="559"/>
      <c r="BX139" s="559"/>
      <c r="BY139" s="559"/>
      <c r="BZ139" s="559"/>
      <c r="CA139" s="559"/>
      <c r="CB139" s="559"/>
      <c r="CC139" s="559"/>
      <c r="CD139" s="559"/>
      <c r="CE139" s="559"/>
      <c r="CF139" s="559"/>
      <c r="CG139" s="559"/>
      <c r="CH139" s="559"/>
      <c r="CI139" s="559"/>
      <c r="CJ139" s="559"/>
      <c r="CK139" s="559"/>
      <c r="CL139" s="559"/>
      <c r="CM139" s="559"/>
    </row>
    <row r="140" spans="4:91">
      <c r="D140" s="559"/>
      <c r="E140" s="559"/>
      <c r="F140" s="559"/>
      <c r="G140" s="559"/>
      <c r="H140" s="559"/>
      <c r="I140" s="559"/>
      <c r="J140" s="559"/>
      <c r="K140" s="559"/>
      <c r="L140" s="559"/>
      <c r="M140" s="559"/>
      <c r="N140" s="559"/>
      <c r="O140" s="594"/>
      <c r="P140" s="559"/>
      <c r="Q140" s="559"/>
      <c r="R140" s="559"/>
      <c r="S140" s="559"/>
      <c r="T140" s="559"/>
      <c r="U140" s="559"/>
      <c r="V140" s="559"/>
      <c r="W140" s="559"/>
      <c r="X140" s="559"/>
      <c r="Y140" s="559"/>
      <c r="Z140" s="559"/>
      <c r="AA140" s="594"/>
      <c r="AB140" s="559"/>
      <c r="AC140" s="559"/>
      <c r="AD140" s="559"/>
      <c r="AE140" s="559"/>
      <c r="AF140" s="559"/>
      <c r="AG140" s="559"/>
      <c r="AH140" s="559"/>
      <c r="AI140" s="559"/>
      <c r="AJ140" s="559"/>
      <c r="AK140" s="559"/>
      <c r="AL140" s="559"/>
      <c r="AM140" s="559"/>
      <c r="AN140" s="559"/>
      <c r="AO140" s="559"/>
      <c r="AP140" s="559"/>
      <c r="AQ140" s="559"/>
      <c r="AR140" s="559"/>
      <c r="AS140" s="559"/>
      <c r="AT140" s="559"/>
      <c r="AU140" s="559"/>
      <c r="AV140" s="559"/>
      <c r="AW140" s="559"/>
      <c r="AX140" s="559"/>
      <c r="AY140" s="559"/>
      <c r="AZ140" s="559"/>
      <c r="BA140" s="559"/>
      <c r="BB140" s="559"/>
      <c r="BC140" s="559"/>
      <c r="BD140" s="559"/>
      <c r="BE140" s="559"/>
      <c r="BF140" s="559"/>
      <c r="BG140" s="559"/>
      <c r="BH140" s="559"/>
      <c r="BI140" s="559"/>
      <c r="BJ140" s="559"/>
      <c r="BK140" s="559"/>
      <c r="BL140" s="559"/>
      <c r="BM140" s="559"/>
      <c r="BN140" s="559"/>
      <c r="BO140" s="559"/>
      <c r="BP140" s="559"/>
      <c r="BQ140" s="559"/>
      <c r="BR140" s="559"/>
      <c r="BS140" s="559"/>
      <c r="BT140" s="559"/>
      <c r="BU140" s="559"/>
      <c r="BV140" s="559"/>
      <c r="BW140" s="559"/>
      <c r="BX140" s="559"/>
      <c r="BY140" s="559"/>
      <c r="BZ140" s="559"/>
      <c r="CA140" s="559"/>
      <c r="CB140" s="559"/>
      <c r="CC140" s="559"/>
      <c r="CD140" s="559"/>
      <c r="CE140" s="559"/>
      <c r="CF140" s="559"/>
      <c r="CG140" s="559"/>
      <c r="CH140" s="559"/>
      <c r="CI140" s="559"/>
      <c r="CJ140" s="559"/>
      <c r="CK140" s="559"/>
      <c r="CL140" s="559"/>
      <c r="CM140" s="559"/>
    </row>
    <row r="141" spans="4:91">
      <c r="D141" s="559"/>
      <c r="E141" s="559"/>
      <c r="F141" s="559"/>
      <c r="G141" s="559"/>
      <c r="H141" s="559"/>
      <c r="I141" s="559"/>
      <c r="J141" s="559"/>
      <c r="K141" s="559"/>
      <c r="L141" s="559"/>
      <c r="M141" s="559"/>
      <c r="N141" s="559"/>
      <c r="O141" s="594"/>
      <c r="P141" s="559"/>
      <c r="Q141" s="559"/>
      <c r="R141" s="559"/>
      <c r="S141" s="559"/>
      <c r="T141" s="559"/>
      <c r="U141" s="559"/>
      <c r="V141" s="559"/>
      <c r="W141" s="559"/>
      <c r="X141" s="559"/>
      <c r="Y141" s="559"/>
      <c r="Z141" s="559"/>
      <c r="AA141" s="594"/>
      <c r="AB141" s="559"/>
      <c r="AC141" s="559"/>
      <c r="AD141" s="559"/>
      <c r="AE141" s="559"/>
      <c r="AF141" s="559"/>
      <c r="AG141" s="559"/>
      <c r="AH141" s="559"/>
      <c r="AI141" s="559"/>
      <c r="AJ141" s="559"/>
      <c r="AK141" s="559"/>
      <c r="AL141" s="559"/>
      <c r="AM141" s="559"/>
      <c r="AN141" s="559"/>
      <c r="AO141" s="559"/>
      <c r="AP141" s="559"/>
      <c r="AQ141" s="559"/>
      <c r="AR141" s="559"/>
      <c r="AS141" s="559"/>
      <c r="AT141" s="559"/>
      <c r="AU141" s="559"/>
      <c r="AV141" s="559"/>
      <c r="AW141" s="559"/>
      <c r="AX141" s="559"/>
      <c r="AY141" s="559"/>
      <c r="AZ141" s="559"/>
      <c r="BA141" s="559"/>
      <c r="BB141" s="559"/>
      <c r="BC141" s="559"/>
      <c r="BD141" s="559"/>
      <c r="BE141" s="559"/>
      <c r="BF141" s="559"/>
      <c r="BG141" s="559"/>
      <c r="BH141" s="559"/>
      <c r="BI141" s="559"/>
      <c r="BJ141" s="559"/>
      <c r="BK141" s="559"/>
      <c r="BL141" s="559"/>
      <c r="BM141" s="559"/>
      <c r="BN141" s="559"/>
      <c r="BO141" s="559"/>
      <c r="BP141" s="559"/>
      <c r="BQ141" s="559"/>
      <c r="BR141" s="559"/>
      <c r="BS141" s="559"/>
      <c r="BT141" s="559"/>
      <c r="BU141" s="559"/>
      <c r="BV141" s="559"/>
      <c r="BW141" s="559"/>
      <c r="BX141" s="559"/>
      <c r="BY141" s="559"/>
      <c r="BZ141" s="559"/>
      <c r="CA141" s="559"/>
      <c r="CB141" s="559"/>
      <c r="CC141" s="559"/>
      <c r="CD141" s="559"/>
      <c r="CE141" s="559"/>
      <c r="CF141" s="559"/>
      <c r="CG141" s="559"/>
      <c r="CH141" s="559"/>
      <c r="CI141" s="559"/>
      <c r="CJ141" s="559"/>
      <c r="CK141" s="559"/>
      <c r="CL141" s="559"/>
      <c r="CM141" s="559"/>
    </row>
    <row r="142" spans="4:91">
      <c r="D142" s="559"/>
      <c r="E142" s="559"/>
      <c r="F142" s="559"/>
      <c r="G142" s="559"/>
      <c r="H142" s="559"/>
      <c r="I142" s="559"/>
      <c r="J142" s="559"/>
      <c r="K142" s="559"/>
      <c r="L142" s="559"/>
      <c r="M142" s="559"/>
      <c r="N142" s="559"/>
      <c r="O142" s="594"/>
      <c r="P142" s="559"/>
      <c r="Q142" s="559"/>
      <c r="R142" s="559"/>
      <c r="S142" s="559"/>
      <c r="T142" s="559"/>
      <c r="U142" s="559"/>
      <c r="V142" s="559"/>
      <c r="W142" s="559"/>
      <c r="X142" s="559"/>
      <c r="Y142" s="559"/>
      <c r="Z142" s="559"/>
      <c r="AA142" s="594"/>
      <c r="AB142" s="559"/>
      <c r="AC142" s="559"/>
      <c r="AD142" s="559"/>
      <c r="AE142" s="559"/>
      <c r="AF142" s="559"/>
      <c r="AG142" s="559"/>
      <c r="AH142" s="559"/>
      <c r="AI142" s="559"/>
      <c r="AJ142" s="559"/>
      <c r="AK142" s="559"/>
      <c r="AL142" s="559"/>
      <c r="AM142" s="559"/>
      <c r="AN142" s="559"/>
      <c r="AO142" s="559"/>
      <c r="AP142" s="559"/>
      <c r="AQ142" s="559"/>
      <c r="AR142" s="559"/>
      <c r="AS142" s="559"/>
      <c r="AT142" s="559"/>
      <c r="AU142" s="559"/>
      <c r="AV142" s="559"/>
      <c r="AW142" s="559"/>
      <c r="AX142" s="559"/>
      <c r="AY142" s="559"/>
      <c r="AZ142" s="559"/>
      <c r="BA142" s="559"/>
      <c r="BB142" s="559"/>
      <c r="BC142" s="559"/>
      <c r="BD142" s="559"/>
      <c r="BE142" s="559"/>
      <c r="BF142" s="559"/>
      <c r="BG142" s="559"/>
      <c r="BH142" s="559"/>
      <c r="BI142" s="559"/>
      <c r="BJ142" s="559"/>
      <c r="BK142" s="559"/>
      <c r="BL142" s="559"/>
      <c r="BM142" s="559"/>
      <c r="BN142" s="559"/>
      <c r="BO142" s="559"/>
      <c r="BP142" s="559"/>
      <c r="BQ142" s="559"/>
      <c r="BR142" s="559"/>
      <c r="BS142" s="559"/>
      <c r="BT142" s="559"/>
      <c r="BU142" s="559"/>
      <c r="BV142" s="559"/>
      <c r="BW142" s="559"/>
      <c r="BX142" s="559"/>
      <c r="BY142" s="559"/>
      <c r="BZ142" s="559"/>
      <c r="CA142" s="559"/>
      <c r="CB142" s="559"/>
      <c r="CC142" s="559"/>
      <c r="CD142" s="559"/>
      <c r="CE142" s="559"/>
      <c r="CF142" s="559"/>
      <c r="CG142" s="559"/>
      <c r="CH142" s="559"/>
      <c r="CI142" s="559"/>
      <c r="CJ142" s="559"/>
      <c r="CK142" s="559"/>
      <c r="CL142" s="559"/>
      <c r="CM142" s="559"/>
    </row>
    <row r="143" spans="4:91">
      <c r="D143" s="559"/>
      <c r="E143" s="559"/>
      <c r="F143" s="559"/>
      <c r="G143" s="559"/>
      <c r="H143" s="559"/>
      <c r="I143" s="559"/>
      <c r="J143" s="559"/>
      <c r="K143" s="559"/>
      <c r="L143" s="559"/>
      <c r="M143" s="559"/>
      <c r="N143" s="559"/>
      <c r="O143" s="594"/>
      <c r="P143" s="559"/>
      <c r="Q143" s="559"/>
      <c r="R143" s="559"/>
      <c r="S143" s="559"/>
      <c r="T143" s="559"/>
      <c r="U143" s="559"/>
      <c r="V143" s="559"/>
      <c r="W143" s="559"/>
      <c r="X143" s="559"/>
      <c r="Y143" s="559"/>
      <c r="Z143" s="559"/>
      <c r="AA143" s="594"/>
      <c r="AB143" s="559"/>
      <c r="AC143" s="559"/>
      <c r="AD143" s="559"/>
      <c r="AE143" s="559"/>
      <c r="AF143" s="559"/>
      <c r="AG143" s="559"/>
      <c r="AH143" s="559"/>
      <c r="AI143" s="559"/>
      <c r="AJ143" s="559"/>
      <c r="AK143" s="559"/>
      <c r="AL143" s="559"/>
      <c r="AM143" s="559"/>
      <c r="AN143" s="559"/>
      <c r="AO143" s="559"/>
      <c r="AP143" s="559"/>
      <c r="AQ143" s="559"/>
      <c r="AR143" s="559"/>
      <c r="AS143" s="559"/>
      <c r="AT143" s="559"/>
      <c r="AU143" s="559"/>
      <c r="AV143" s="559"/>
      <c r="AW143" s="559"/>
      <c r="AX143" s="559"/>
      <c r="AY143" s="559"/>
      <c r="AZ143" s="559"/>
      <c r="BA143" s="559"/>
      <c r="BB143" s="559"/>
      <c r="BC143" s="559"/>
      <c r="BD143" s="559"/>
      <c r="BE143" s="559"/>
      <c r="BF143" s="559"/>
      <c r="BG143" s="559"/>
      <c r="BH143" s="559"/>
      <c r="BI143" s="559"/>
      <c r="BJ143" s="559"/>
      <c r="BK143" s="559"/>
      <c r="BL143" s="559"/>
      <c r="BM143" s="559"/>
      <c r="BN143" s="559"/>
      <c r="BO143" s="559"/>
      <c r="BP143" s="559"/>
      <c r="BQ143" s="559"/>
      <c r="BR143" s="559"/>
      <c r="BS143" s="559"/>
      <c r="BT143" s="559"/>
      <c r="BU143" s="559"/>
      <c r="BV143" s="559"/>
      <c r="BW143" s="559"/>
      <c r="BX143" s="559"/>
      <c r="BY143" s="559"/>
      <c r="BZ143" s="559"/>
      <c r="CA143" s="559"/>
      <c r="CB143" s="559"/>
      <c r="CC143" s="559"/>
      <c r="CD143" s="559"/>
      <c r="CE143" s="559"/>
      <c r="CF143" s="559"/>
      <c r="CG143" s="559"/>
      <c r="CH143" s="559"/>
      <c r="CI143" s="559"/>
      <c r="CJ143" s="559"/>
      <c r="CK143" s="559"/>
      <c r="CL143" s="559"/>
      <c r="CM143" s="559"/>
    </row>
    <row r="144" spans="4:91">
      <c r="D144" s="559"/>
      <c r="E144" s="559"/>
      <c r="F144" s="559"/>
      <c r="G144" s="559"/>
      <c r="H144" s="559"/>
      <c r="I144" s="559"/>
      <c r="J144" s="559"/>
      <c r="K144" s="559"/>
      <c r="L144" s="559"/>
      <c r="M144" s="559"/>
      <c r="N144" s="559"/>
      <c r="O144" s="594"/>
      <c r="P144" s="559"/>
      <c r="Q144" s="559"/>
      <c r="R144" s="559"/>
      <c r="S144" s="559"/>
      <c r="T144" s="559"/>
      <c r="U144" s="559"/>
      <c r="V144" s="559"/>
      <c r="W144" s="559"/>
      <c r="X144" s="559"/>
      <c r="Y144" s="559"/>
      <c r="Z144" s="559"/>
      <c r="AA144" s="594"/>
      <c r="AB144" s="559"/>
      <c r="AC144" s="559"/>
      <c r="AD144" s="559"/>
      <c r="AE144" s="559"/>
      <c r="AF144" s="559"/>
      <c r="AG144" s="559"/>
      <c r="AH144" s="559"/>
      <c r="AI144" s="559"/>
      <c r="AJ144" s="559"/>
      <c r="AK144" s="559"/>
      <c r="AL144" s="559"/>
      <c r="AM144" s="559"/>
      <c r="AN144" s="559"/>
      <c r="AO144" s="559"/>
      <c r="AP144" s="559"/>
      <c r="AQ144" s="559"/>
      <c r="AR144" s="559"/>
      <c r="AS144" s="559"/>
      <c r="AT144" s="559"/>
      <c r="AU144" s="559"/>
      <c r="AV144" s="559"/>
      <c r="AW144" s="559"/>
      <c r="AX144" s="559"/>
      <c r="AY144" s="559"/>
      <c r="AZ144" s="559"/>
      <c r="BA144" s="559"/>
      <c r="BB144" s="559"/>
      <c r="BC144" s="559"/>
      <c r="BD144" s="559"/>
      <c r="BE144" s="559"/>
      <c r="BF144" s="559"/>
      <c r="BG144" s="559"/>
      <c r="BH144" s="559"/>
      <c r="BI144" s="559"/>
      <c r="BJ144" s="559"/>
      <c r="BK144" s="559"/>
      <c r="BL144" s="559"/>
      <c r="BM144" s="559"/>
      <c r="BN144" s="559"/>
      <c r="BO144" s="559"/>
      <c r="BP144" s="559"/>
      <c r="BQ144" s="559"/>
      <c r="BR144" s="559"/>
      <c r="BS144" s="559"/>
      <c r="BT144" s="559"/>
      <c r="BU144" s="559"/>
      <c r="BV144" s="559"/>
      <c r="BW144" s="559"/>
      <c r="BX144" s="559"/>
      <c r="BY144" s="559"/>
      <c r="BZ144" s="559"/>
      <c r="CA144" s="559"/>
      <c r="CB144" s="559"/>
      <c r="CC144" s="559"/>
      <c r="CD144" s="559"/>
      <c r="CE144" s="559"/>
      <c r="CF144" s="559"/>
      <c r="CG144" s="559"/>
      <c r="CH144" s="559"/>
      <c r="CI144" s="559"/>
      <c r="CJ144" s="559"/>
      <c r="CK144" s="559"/>
      <c r="CL144" s="559"/>
      <c r="CM144" s="559"/>
    </row>
    <row r="145" spans="4:91">
      <c r="D145" s="559"/>
      <c r="E145" s="559"/>
      <c r="F145" s="559"/>
      <c r="G145" s="559"/>
      <c r="H145" s="559"/>
      <c r="I145" s="559"/>
      <c r="J145" s="559"/>
      <c r="K145" s="559"/>
      <c r="L145" s="559"/>
      <c r="M145" s="559"/>
      <c r="N145" s="559"/>
      <c r="O145" s="594"/>
      <c r="P145" s="559"/>
      <c r="Q145" s="559"/>
      <c r="R145" s="559"/>
      <c r="S145" s="559"/>
      <c r="T145" s="559"/>
      <c r="U145" s="559"/>
      <c r="V145" s="559"/>
      <c r="W145" s="559"/>
      <c r="X145" s="559"/>
      <c r="Y145" s="559"/>
      <c r="Z145" s="559"/>
      <c r="AA145" s="594"/>
      <c r="AB145" s="559"/>
      <c r="AC145" s="559"/>
      <c r="AD145" s="559"/>
      <c r="AE145" s="559"/>
      <c r="AF145" s="559"/>
      <c r="AG145" s="559"/>
      <c r="AH145" s="559"/>
      <c r="AI145" s="559"/>
      <c r="AJ145" s="559"/>
      <c r="AK145" s="559"/>
      <c r="AL145" s="559"/>
      <c r="AM145" s="559"/>
      <c r="AN145" s="559"/>
      <c r="AO145" s="559"/>
      <c r="AP145" s="559"/>
      <c r="AQ145" s="559"/>
      <c r="AR145" s="559"/>
      <c r="AS145" s="559"/>
      <c r="AT145" s="559"/>
      <c r="AU145" s="559"/>
      <c r="AV145" s="559"/>
      <c r="AW145" s="559"/>
      <c r="AX145" s="559"/>
      <c r="AY145" s="559"/>
      <c r="AZ145" s="559"/>
      <c r="BA145" s="559"/>
      <c r="BB145" s="559"/>
      <c r="BC145" s="559"/>
      <c r="BD145" s="559"/>
      <c r="BE145" s="559"/>
      <c r="BF145" s="559"/>
      <c r="BG145" s="559"/>
      <c r="BH145" s="559"/>
      <c r="BI145" s="559"/>
      <c r="BJ145" s="559"/>
      <c r="BK145" s="559"/>
      <c r="BL145" s="559"/>
      <c r="BM145" s="559"/>
      <c r="BN145" s="559"/>
      <c r="BO145" s="559"/>
      <c r="BP145" s="559"/>
      <c r="BQ145" s="559"/>
      <c r="BR145" s="559"/>
      <c r="BS145" s="559"/>
      <c r="BT145" s="559"/>
      <c r="BU145" s="559"/>
      <c r="BV145" s="559"/>
      <c r="BW145" s="559"/>
      <c r="BX145" s="559"/>
      <c r="BY145" s="559"/>
      <c r="BZ145" s="559"/>
      <c r="CA145" s="559"/>
      <c r="CB145" s="559"/>
      <c r="CC145" s="559"/>
      <c r="CD145" s="559"/>
      <c r="CE145" s="559"/>
      <c r="CF145" s="559"/>
      <c r="CG145" s="559"/>
      <c r="CH145" s="559"/>
      <c r="CI145" s="559"/>
      <c r="CJ145" s="559"/>
      <c r="CK145" s="559"/>
      <c r="CL145" s="559"/>
      <c r="CM145" s="559"/>
    </row>
    <row r="146" spans="4:91">
      <c r="D146" s="559"/>
      <c r="E146" s="559"/>
      <c r="F146" s="559"/>
      <c r="G146" s="559"/>
      <c r="H146" s="559"/>
      <c r="I146" s="559"/>
      <c r="J146" s="559"/>
      <c r="K146" s="559"/>
      <c r="L146" s="559"/>
      <c r="M146" s="559"/>
      <c r="N146" s="559"/>
      <c r="O146" s="594"/>
      <c r="P146" s="559"/>
      <c r="Q146" s="559"/>
      <c r="R146" s="559"/>
      <c r="S146" s="559"/>
      <c r="T146" s="559"/>
      <c r="U146" s="559"/>
      <c r="V146" s="559"/>
      <c r="W146" s="559"/>
      <c r="X146" s="559"/>
      <c r="Y146" s="559"/>
      <c r="Z146" s="559"/>
      <c r="AA146" s="594"/>
      <c r="AB146" s="559"/>
      <c r="AC146" s="559"/>
      <c r="AD146" s="559"/>
      <c r="AE146" s="559"/>
      <c r="AF146" s="559"/>
      <c r="AG146" s="559"/>
      <c r="AH146" s="559"/>
      <c r="AI146" s="559"/>
      <c r="AJ146" s="559"/>
      <c r="AK146" s="559"/>
      <c r="AL146" s="559"/>
      <c r="AM146" s="559"/>
      <c r="AN146" s="559"/>
      <c r="AO146" s="559"/>
      <c r="AP146" s="559"/>
      <c r="AQ146" s="559"/>
      <c r="AR146" s="559"/>
      <c r="AS146" s="559"/>
      <c r="AT146" s="559"/>
      <c r="AU146" s="559"/>
      <c r="AV146" s="559"/>
      <c r="AW146" s="559"/>
      <c r="AX146" s="559"/>
      <c r="AY146" s="559"/>
      <c r="AZ146" s="559"/>
      <c r="BA146" s="559"/>
      <c r="BB146" s="559"/>
      <c r="BC146" s="559"/>
      <c r="BD146" s="559"/>
      <c r="BE146" s="559"/>
      <c r="BF146" s="559"/>
      <c r="BG146" s="559"/>
      <c r="BH146" s="559"/>
      <c r="BI146" s="559"/>
      <c r="BJ146" s="559"/>
      <c r="BK146" s="559"/>
      <c r="BL146" s="559"/>
      <c r="BM146" s="559"/>
      <c r="BN146" s="559"/>
      <c r="BO146" s="559"/>
      <c r="BP146" s="559"/>
      <c r="BQ146" s="559"/>
      <c r="BR146" s="559"/>
      <c r="BS146" s="559"/>
      <c r="BT146" s="559"/>
      <c r="BU146" s="559"/>
      <c r="BV146" s="559"/>
      <c r="BW146" s="559"/>
      <c r="BX146" s="559"/>
      <c r="BY146" s="559"/>
      <c r="BZ146" s="559"/>
      <c r="CA146" s="559"/>
      <c r="CB146" s="559"/>
      <c r="CC146" s="559"/>
      <c r="CD146" s="559"/>
      <c r="CE146" s="559"/>
      <c r="CF146" s="559"/>
      <c r="CG146" s="559"/>
      <c r="CH146" s="559"/>
      <c r="CI146" s="559"/>
      <c r="CJ146" s="559"/>
      <c r="CK146" s="559"/>
      <c r="CL146" s="559"/>
      <c r="CM146" s="559"/>
    </row>
    <row r="147" spans="4:91">
      <c r="D147" s="559"/>
      <c r="E147" s="559"/>
      <c r="F147" s="559"/>
      <c r="G147" s="559"/>
      <c r="H147" s="559"/>
      <c r="I147" s="559"/>
      <c r="J147" s="559"/>
      <c r="K147" s="559"/>
      <c r="L147" s="559"/>
      <c r="M147" s="559"/>
      <c r="N147" s="559"/>
      <c r="O147" s="594"/>
      <c r="P147" s="559"/>
      <c r="Q147" s="559"/>
      <c r="R147" s="559"/>
      <c r="S147" s="559"/>
      <c r="T147" s="559"/>
      <c r="U147" s="559"/>
      <c r="V147" s="559"/>
      <c r="W147" s="559"/>
      <c r="X147" s="559"/>
      <c r="Y147" s="559"/>
      <c r="Z147" s="559"/>
      <c r="AA147" s="594"/>
      <c r="AB147" s="559"/>
      <c r="AC147" s="559"/>
      <c r="AD147" s="559"/>
      <c r="AE147" s="559"/>
      <c r="AF147" s="559"/>
      <c r="AG147" s="559"/>
      <c r="AH147" s="559"/>
      <c r="AI147" s="559"/>
      <c r="AJ147" s="559"/>
      <c r="AK147" s="559"/>
      <c r="AL147" s="559"/>
      <c r="AM147" s="559"/>
      <c r="AN147" s="559"/>
      <c r="AO147" s="559"/>
      <c r="AP147" s="559"/>
      <c r="AQ147" s="559"/>
      <c r="AR147" s="559"/>
      <c r="AS147" s="559"/>
      <c r="AT147" s="559"/>
      <c r="AU147" s="559"/>
      <c r="AV147" s="559"/>
      <c r="AW147" s="559"/>
      <c r="AX147" s="559"/>
      <c r="AY147" s="559"/>
      <c r="AZ147" s="559"/>
      <c r="BA147" s="559"/>
      <c r="BB147" s="559"/>
      <c r="BC147" s="559"/>
      <c r="BD147" s="559"/>
      <c r="BE147" s="559"/>
      <c r="BF147" s="559"/>
      <c r="BG147" s="559"/>
      <c r="BH147" s="559"/>
      <c r="BI147" s="559"/>
      <c r="BJ147" s="559"/>
      <c r="BK147" s="559"/>
      <c r="BL147" s="559"/>
      <c r="BM147" s="559"/>
      <c r="BN147" s="559"/>
      <c r="BO147" s="559"/>
      <c r="BP147" s="559"/>
      <c r="BQ147" s="559"/>
      <c r="BR147" s="559"/>
      <c r="BS147" s="559"/>
      <c r="BT147" s="559"/>
      <c r="BU147" s="559"/>
      <c r="BV147" s="559"/>
      <c r="BW147" s="559"/>
      <c r="BX147" s="559"/>
      <c r="BY147" s="559"/>
      <c r="BZ147" s="559"/>
      <c r="CA147" s="559"/>
      <c r="CB147" s="559"/>
      <c r="CC147" s="559"/>
      <c r="CD147" s="559"/>
      <c r="CE147" s="559"/>
      <c r="CF147" s="559"/>
      <c r="CG147" s="559"/>
      <c r="CH147" s="559"/>
      <c r="CI147" s="559"/>
      <c r="CJ147" s="559"/>
      <c r="CK147" s="559"/>
      <c r="CL147" s="559"/>
      <c r="CM147" s="559"/>
    </row>
    <row r="148" spans="4:91">
      <c r="D148" s="559"/>
      <c r="E148" s="559"/>
      <c r="F148" s="559"/>
      <c r="G148" s="559"/>
      <c r="H148" s="559"/>
      <c r="I148" s="559"/>
      <c r="J148" s="559"/>
      <c r="K148" s="559"/>
      <c r="L148" s="559"/>
      <c r="M148" s="559"/>
      <c r="N148" s="559"/>
      <c r="O148" s="594"/>
      <c r="P148" s="559"/>
      <c r="Q148" s="559"/>
      <c r="R148" s="559"/>
      <c r="S148" s="559"/>
      <c r="T148" s="559"/>
      <c r="U148" s="559"/>
      <c r="V148" s="559"/>
      <c r="W148" s="559"/>
      <c r="X148" s="559"/>
      <c r="Y148" s="559"/>
      <c r="Z148" s="559"/>
      <c r="AA148" s="594"/>
      <c r="AB148" s="559"/>
      <c r="AC148" s="559"/>
      <c r="AD148" s="559"/>
      <c r="AE148" s="559"/>
      <c r="AF148" s="559"/>
      <c r="AG148" s="559"/>
      <c r="AH148" s="559"/>
      <c r="AI148" s="559"/>
      <c r="AJ148" s="559"/>
      <c r="AK148" s="559"/>
      <c r="AL148" s="559"/>
      <c r="AM148" s="559"/>
      <c r="AN148" s="559"/>
      <c r="AO148" s="559"/>
      <c r="AP148" s="559"/>
      <c r="AQ148" s="559"/>
      <c r="AR148" s="559"/>
      <c r="AS148" s="559"/>
      <c r="AT148" s="559"/>
      <c r="AU148" s="559"/>
      <c r="AV148" s="559"/>
      <c r="AW148" s="559"/>
      <c r="AX148" s="559"/>
      <c r="AY148" s="559"/>
      <c r="AZ148" s="559"/>
      <c r="BA148" s="559"/>
      <c r="BB148" s="559"/>
      <c r="BC148" s="559"/>
      <c r="BD148" s="559"/>
      <c r="BE148" s="559"/>
      <c r="BF148" s="559"/>
      <c r="BG148" s="559"/>
      <c r="BH148" s="559"/>
      <c r="BI148" s="559"/>
      <c r="BJ148" s="559"/>
      <c r="BK148" s="559"/>
      <c r="BL148" s="559"/>
      <c r="BM148" s="559"/>
      <c r="BN148" s="559"/>
      <c r="BO148" s="559"/>
      <c r="BP148" s="559"/>
      <c r="BQ148" s="559"/>
      <c r="BR148" s="559"/>
      <c r="BS148" s="559"/>
      <c r="BT148" s="559"/>
      <c r="BU148" s="559"/>
      <c r="BV148" s="559"/>
      <c r="BW148" s="559"/>
      <c r="BX148" s="559"/>
      <c r="BY148" s="559"/>
      <c r="BZ148" s="559"/>
      <c r="CA148" s="559"/>
      <c r="CB148" s="559"/>
      <c r="CC148" s="559"/>
      <c r="CD148" s="559"/>
      <c r="CE148" s="559"/>
      <c r="CF148" s="559"/>
      <c r="CG148" s="559"/>
      <c r="CH148" s="559"/>
      <c r="CI148" s="559"/>
      <c r="CJ148" s="559"/>
      <c r="CK148" s="559"/>
      <c r="CL148" s="559"/>
      <c r="CM148" s="559"/>
    </row>
    <row r="149" spans="4:91">
      <c r="D149" s="559"/>
      <c r="E149" s="559"/>
      <c r="F149" s="559"/>
      <c r="G149" s="559"/>
      <c r="H149" s="559"/>
      <c r="I149" s="559"/>
      <c r="J149" s="559"/>
      <c r="K149" s="559"/>
      <c r="L149" s="559"/>
      <c r="M149" s="559"/>
      <c r="N149" s="559"/>
      <c r="O149" s="594"/>
      <c r="P149" s="559"/>
      <c r="Q149" s="559"/>
      <c r="R149" s="559"/>
      <c r="S149" s="559"/>
      <c r="T149" s="559"/>
      <c r="U149" s="559"/>
      <c r="V149" s="559"/>
      <c r="W149" s="559"/>
      <c r="X149" s="559"/>
      <c r="Y149" s="559"/>
      <c r="Z149" s="559"/>
      <c r="AA149" s="594"/>
      <c r="AB149" s="559"/>
      <c r="AC149" s="559"/>
      <c r="AD149" s="559"/>
      <c r="AE149" s="559"/>
      <c r="AF149" s="559"/>
      <c r="AG149" s="559"/>
      <c r="AH149" s="559"/>
      <c r="AI149" s="559"/>
      <c r="AJ149" s="559"/>
      <c r="AK149" s="559"/>
      <c r="AL149" s="559"/>
      <c r="AM149" s="559"/>
      <c r="AN149" s="559"/>
      <c r="AO149" s="559"/>
      <c r="AP149" s="559"/>
      <c r="AQ149" s="559"/>
      <c r="AR149" s="559"/>
      <c r="AS149" s="559"/>
      <c r="AT149" s="559"/>
      <c r="AU149" s="559"/>
      <c r="AV149" s="559"/>
      <c r="AW149" s="559"/>
      <c r="AX149" s="559"/>
      <c r="AY149" s="559"/>
      <c r="AZ149" s="559"/>
      <c r="BA149" s="559"/>
      <c r="BB149" s="559"/>
      <c r="BC149" s="559"/>
      <c r="BD149" s="559"/>
      <c r="BE149" s="559"/>
      <c r="BF149" s="559"/>
      <c r="BG149" s="559"/>
      <c r="BH149" s="559"/>
      <c r="BI149" s="559"/>
      <c r="BJ149" s="559"/>
      <c r="BK149" s="559"/>
      <c r="BL149" s="559"/>
      <c r="BM149" s="559"/>
      <c r="BN149" s="559"/>
      <c r="BO149" s="559"/>
      <c r="BP149" s="559"/>
      <c r="BQ149" s="559"/>
      <c r="BR149" s="559"/>
      <c r="BS149" s="559"/>
      <c r="BT149" s="559"/>
      <c r="BU149" s="559"/>
      <c r="BV149" s="559"/>
      <c r="BW149" s="559"/>
      <c r="BX149" s="559"/>
      <c r="BY149" s="559"/>
      <c r="BZ149" s="559"/>
      <c r="CA149" s="559"/>
      <c r="CB149" s="559"/>
      <c r="CC149" s="559"/>
      <c r="CD149" s="559"/>
      <c r="CE149" s="559"/>
      <c r="CF149" s="559"/>
      <c r="CG149" s="559"/>
      <c r="CH149" s="559"/>
      <c r="CI149" s="559"/>
      <c r="CJ149" s="559"/>
      <c r="CK149" s="559"/>
      <c r="CL149" s="559"/>
      <c r="CM149" s="559"/>
    </row>
    <row r="150" spans="4:91">
      <c r="D150" s="559"/>
      <c r="E150" s="559"/>
      <c r="F150" s="559"/>
      <c r="G150" s="559"/>
      <c r="H150" s="559"/>
      <c r="I150" s="559"/>
      <c r="J150" s="559"/>
      <c r="K150" s="559"/>
      <c r="L150" s="559"/>
      <c r="M150" s="559"/>
      <c r="N150" s="559"/>
      <c r="O150" s="594"/>
      <c r="P150" s="559"/>
      <c r="Q150" s="559"/>
      <c r="R150" s="559"/>
      <c r="S150" s="559"/>
      <c r="T150" s="559"/>
      <c r="U150" s="559"/>
      <c r="V150" s="559"/>
      <c r="W150" s="559"/>
      <c r="X150" s="559"/>
      <c r="Y150" s="559"/>
      <c r="Z150" s="559"/>
      <c r="AA150" s="594"/>
      <c r="AB150" s="559"/>
      <c r="AC150" s="559"/>
      <c r="AD150" s="559"/>
      <c r="AE150" s="559"/>
      <c r="AF150" s="559"/>
      <c r="AG150" s="559"/>
      <c r="AH150" s="559"/>
      <c r="AI150" s="559"/>
      <c r="AJ150" s="559"/>
      <c r="AK150" s="559"/>
      <c r="AL150" s="559"/>
      <c r="AM150" s="559"/>
      <c r="AN150" s="559"/>
      <c r="AO150" s="559"/>
      <c r="AP150" s="559"/>
      <c r="AQ150" s="559"/>
      <c r="AR150" s="559"/>
      <c r="AS150" s="559"/>
      <c r="AT150" s="559"/>
      <c r="AU150" s="559"/>
      <c r="AV150" s="559"/>
      <c r="AW150" s="559"/>
      <c r="AX150" s="559"/>
      <c r="AY150" s="559"/>
      <c r="AZ150" s="559"/>
      <c r="BA150" s="559"/>
      <c r="BB150" s="559"/>
      <c r="BC150" s="559"/>
      <c r="BD150" s="559"/>
      <c r="BE150" s="559"/>
      <c r="BF150" s="559"/>
      <c r="BG150" s="559"/>
      <c r="BH150" s="559"/>
      <c r="BI150" s="559"/>
      <c r="BJ150" s="559"/>
      <c r="BK150" s="559"/>
      <c r="BL150" s="559"/>
      <c r="BM150" s="559"/>
      <c r="BN150" s="559"/>
      <c r="BO150" s="559"/>
      <c r="BP150" s="559"/>
      <c r="BQ150" s="559"/>
      <c r="BR150" s="559"/>
      <c r="BS150" s="559"/>
      <c r="BT150" s="559"/>
      <c r="BU150" s="559"/>
      <c r="BV150" s="559"/>
      <c r="BW150" s="559"/>
      <c r="BX150" s="559"/>
      <c r="BY150" s="559"/>
      <c r="BZ150" s="559"/>
      <c r="CA150" s="559"/>
      <c r="CB150" s="559"/>
      <c r="CC150" s="559"/>
      <c r="CD150" s="559"/>
      <c r="CE150" s="559"/>
      <c r="CF150" s="559"/>
      <c r="CG150" s="559"/>
      <c r="CH150" s="559"/>
      <c r="CI150" s="559"/>
      <c r="CJ150" s="559"/>
      <c r="CK150" s="559"/>
      <c r="CL150" s="559"/>
      <c r="CM150" s="559"/>
    </row>
    <row r="151" spans="4:91">
      <c r="D151" s="559"/>
      <c r="E151" s="559"/>
      <c r="F151" s="559"/>
      <c r="G151" s="559"/>
      <c r="H151" s="559"/>
      <c r="I151" s="559"/>
      <c r="J151" s="559"/>
      <c r="K151" s="559"/>
      <c r="L151" s="559"/>
      <c r="M151" s="559"/>
      <c r="N151" s="559"/>
      <c r="O151" s="594"/>
      <c r="P151" s="559"/>
      <c r="Q151" s="559"/>
      <c r="R151" s="559"/>
      <c r="S151" s="559"/>
      <c r="T151" s="559"/>
      <c r="U151" s="559"/>
      <c r="V151" s="559"/>
      <c r="W151" s="559"/>
      <c r="X151" s="559"/>
      <c r="Y151" s="559"/>
      <c r="Z151" s="559"/>
      <c r="AA151" s="594"/>
      <c r="AB151" s="559"/>
      <c r="AC151" s="559"/>
      <c r="AD151" s="559"/>
      <c r="AE151" s="559"/>
      <c r="AF151" s="559"/>
      <c r="AG151" s="559"/>
      <c r="AH151" s="559"/>
      <c r="AI151" s="559"/>
      <c r="AJ151" s="559"/>
      <c r="AK151" s="559"/>
      <c r="AL151" s="559"/>
      <c r="AM151" s="559"/>
      <c r="AN151" s="559"/>
      <c r="AO151" s="559"/>
      <c r="AP151" s="559"/>
      <c r="AQ151" s="559"/>
      <c r="AR151" s="559"/>
      <c r="AS151" s="559"/>
      <c r="AT151" s="559"/>
      <c r="AU151" s="559"/>
      <c r="AV151" s="559"/>
      <c r="AW151" s="559"/>
      <c r="AX151" s="559"/>
      <c r="AY151" s="559"/>
      <c r="AZ151" s="559"/>
      <c r="BA151" s="559"/>
      <c r="BB151" s="559"/>
      <c r="BC151" s="559"/>
      <c r="BD151" s="559"/>
      <c r="BE151" s="559"/>
      <c r="BF151" s="559"/>
      <c r="BG151" s="559"/>
      <c r="BH151" s="559"/>
      <c r="BI151" s="559"/>
      <c r="BJ151" s="559"/>
      <c r="BK151" s="559"/>
      <c r="BL151" s="559"/>
      <c r="BM151" s="559"/>
      <c r="BN151" s="559"/>
      <c r="BO151" s="559"/>
      <c r="BP151" s="559"/>
      <c r="BQ151" s="559"/>
      <c r="BR151" s="559"/>
      <c r="BS151" s="559"/>
      <c r="BT151" s="559"/>
      <c r="BU151" s="559"/>
      <c r="BV151" s="559"/>
      <c r="BW151" s="559"/>
      <c r="BX151" s="559"/>
      <c r="BY151" s="559"/>
      <c r="BZ151" s="559"/>
      <c r="CA151" s="559"/>
      <c r="CB151" s="559"/>
      <c r="CC151" s="559"/>
      <c r="CD151" s="559"/>
      <c r="CE151" s="559"/>
      <c r="CF151" s="559"/>
      <c r="CG151" s="559"/>
      <c r="CH151" s="559"/>
      <c r="CI151" s="559"/>
      <c r="CJ151" s="559"/>
      <c r="CK151" s="559"/>
      <c r="CL151" s="559"/>
      <c r="CM151" s="559"/>
    </row>
    <row r="152" spans="4:91">
      <c r="D152" s="559"/>
      <c r="E152" s="559"/>
      <c r="F152" s="559"/>
      <c r="G152" s="559"/>
      <c r="H152" s="559"/>
      <c r="I152" s="559"/>
      <c r="J152" s="559"/>
      <c r="K152" s="559"/>
      <c r="L152" s="559"/>
      <c r="M152" s="559"/>
      <c r="N152" s="559"/>
      <c r="O152" s="594"/>
      <c r="P152" s="559"/>
      <c r="Q152" s="559"/>
      <c r="R152" s="559"/>
      <c r="S152" s="559"/>
      <c r="T152" s="559"/>
      <c r="U152" s="559"/>
      <c r="V152" s="559"/>
      <c r="W152" s="559"/>
      <c r="X152" s="559"/>
      <c r="Y152" s="559"/>
      <c r="Z152" s="559"/>
      <c r="AA152" s="594"/>
      <c r="AB152" s="559"/>
      <c r="AC152" s="559"/>
      <c r="AD152" s="559"/>
      <c r="AE152" s="559"/>
      <c r="AF152" s="559"/>
      <c r="AG152" s="559"/>
      <c r="AH152" s="559"/>
      <c r="AI152" s="559"/>
      <c r="AJ152" s="559"/>
      <c r="AK152" s="559"/>
      <c r="AL152" s="559"/>
      <c r="AM152" s="559"/>
      <c r="AN152" s="559"/>
      <c r="AO152" s="559"/>
      <c r="AP152" s="559"/>
      <c r="AQ152" s="559"/>
      <c r="AR152" s="559"/>
      <c r="AS152" s="559"/>
      <c r="AT152" s="559"/>
      <c r="AU152" s="559"/>
      <c r="AV152" s="559"/>
      <c r="AW152" s="559"/>
      <c r="AX152" s="559"/>
      <c r="AY152" s="559"/>
      <c r="AZ152" s="559"/>
      <c r="BA152" s="559"/>
      <c r="BB152" s="559"/>
      <c r="BC152" s="559"/>
      <c r="BD152" s="559"/>
      <c r="BE152" s="559"/>
      <c r="BF152" s="559"/>
      <c r="BG152" s="559"/>
      <c r="BH152" s="559"/>
      <c r="BI152" s="559"/>
      <c r="BJ152" s="559"/>
      <c r="BK152" s="559"/>
      <c r="BL152" s="559"/>
      <c r="BM152" s="559"/>
      <c r="BN152" s="559"/>
      <c r="BO152" s="559"/>
      <c r="BP152" s="559"/>
      <c r="BQ152" s="559"/>
      <c r="BR152" s="559"/>
      <c r="BS152" s="559"/>
      <c r="BT152" s="559"/>
      <c r="BU152" s="559"/>
      <c r="BV152" s="559"/>
      <c r="BW152" s="559"/>
      <c r="BX152" s="559"/>
      <c r="BY152" s="559"/>
      <c r="BZ152" s="559"/>
      <c r="CA152" s="559"/>
      <c r="CB152" s="559"/>
      <c r="CC152" s="559"/>
      <c r="CD152" s="559"/>
      <c r="CE152" s="559"/>
      <c r="CF152" s="559"/>
      <c r="CG152" s="559"/>
      <c r="CH152" s="559"/>
      <c r="CI152" s="559"/>
      <c r="CJ152" s="559"/>
      <c r="CK152" s="559"/>
      <c r="CL152" s="559"/>
      <c r="CM152" s="559"/>
    </row>
    <row r="153" spans="4:91">
      <c r="D153" s="559"/>
      <c r="E153" s="559"/>
      <c r="F153" s="559"/>
      <c r="G153" s="559"/>
      <c r="H153" s="559"/>
      <c r="I153" s="559"/>
      <c r="J153" s="559"/>
      <c r="K153" s="559"/>
      <c r="L153" s="559"/>
      <c r="M153" s="559"/>
      <c r="N153" s="559"/>
      <c r="O153" s="594"/>
      <c r="P153" s="559"/>
      <c r="Q153" s="559"/>
      <c r="R153" s="559"/>
      <c r="S153" s="559"/>
      <c r="T153" s="559"/>
      <c r="U153" s="559"/>
      <c r="V153" s="559"/>
      <c r="W153" s="559"/>
      <c r="X153" s="559"/>
      <c r="Y153" s="559"/>
      <c r="Z153" s="559"/>
      <c r="AA153" s="594"/>
      <c r="AB153" s="559"/>
      <c r="AC153" s="559"/>
      <c r="AD153" s="559"/>
      <c r="AE153" s="559"/>
      <c r="AF153" s="559"/>
      <c r="AG153" s="559"/>
      <c r="AH153" s="559"/>
      <c r="AI153" s="559"/>
      <c r="AJ153" s="559"/>
      <c r="AK153" s="559"/>
      <c r="AL153" s="559"/>
      <c r="AM153" s="559"/>
      <c r="AN153" s="559"/>
      <c r="AO153" s="559"/>
      <c r="AP153" s="559"/>
      <c r="AQ153" s="559"/>
      <c r="AR153" s="559"/>
      <c r="AS153" s="559"/>
      <c r="AT153" s="559"/>
      <c r="AU153" s="559"/>
      <c r="AV153" s="559"/>
      <c r="AW153" s="559"/>
      <c r="AX153" s="559"/>
      <c r="AY153" s="559"/>
      <c r="AZ153" s="559"/>
      <c r="BA153" s="559"/>
      <c r="BB153" s="559"/>
      <c r="BC153" s="559"/>
      <c r="BD153" s="559"/>
      <c r="BE153" s="559"/>
      <c r="BF153" s="559"/>
      <c r="BG153" s="559"/>
      <c r="BH153" s="559"/>
      <c r="BI153" s="559"/>
      <c r="BJ153" s="559"/>
      <c r="BK153" s="559"/>
      <c r="BL153" s="559"/>
      <c r="BM153" s="559"/>
      <c r="BN153" s="559"/>
      <c r="BO153" s="559"/>
      <c r="BP153" s="559"/>
      <c r="BQ153" s="559"/>
      <c r="BR153" s="559"/>
      <c r="BS153" s="559"/>
      <c r="BT153" s="559"/>
      <c r="BU153" s="559"/>
      <c r="BV153" s="559"/>
      <c r="BW153" s="559"/>
      <c r="BX153" s="559"/>
      <c r="BY153" s="559"/>
      <c r="BZ153" s="559"/>
      <c r="CA153" s="559"/>
      <c r="CB153" s="559"/>
      <c r="CC153" s="559"/>
      <c r="CD153" s="559"/>
      <c r="CE153" s="559"/>
      <c r="CF153" s="559"/>
      <c r="CG153" s="559"/>
      <c r="CH153" s="559"/>
      <c r="CI153" s="559"/>
      <c r="CJ153" s="559"/>
      <c r="CK153" s="559"/>
      <c r="CL153" s="559"/>
      <c r="CM153" s="559"/>
    </row>
    <row r="154" spans="4:91">
      <c r="D154" s="559"/>
      <c r="E154" s="559"/>
      <c r="F154" s="559"/>
      <c r="G154" s="559"/>
      <c r="H154" s="559"/>
      <c r="I154" s="559"/>
      <c r="J154" s="559"/>
      <c r="K154" s="559"/>
      <c r="L154" s="559"/>
      <c r="M154" s="559"/>
      <c r="N154" s="559"/>
      <c r="O154" s="594"/>
      <c r="P154" s="559"/>
      <c r="Q154" s="559"/>
      <c r="R154" s="559"/>
      <c r="S154" s="559"/>
      <c r="T154" s="559"/>
      <c r="U154" s="559"/>
      <c r="V154" s="559"/>
      <c r="W154" s="559"/>
      <c r="X154" s="559"/>
      <c r="Y154" s="559"/>
      <c r="Z154" s="559"/>
      <c r="AA154" s="594"/>
      <c r="AB154" s="559"/>
      <c r="AC154" s="559"/>
      <c r="AD154" s="559"/>
      <c r="AE154" s="559"/>
      <c r="AF154" s="559"/>
      <c r="AG154" s="559"/>
      <c r="AH154" s="559"/>
      <c r="AI154" s="559"/>
      <c r="AJ154" s="559"/>
      <c r="AK154" s="559"/>
      <c r="AL154" s="559"/>
      <c r="AM154" s="559"/>
      <c r="AN154" s="559"/>
      <c r="AO154" s="559"/>
      <c r="AP154" s="559"/>
      <c r="AQ154" s="559"/>
      <c r="AR154" s="559"/>
      <c r="AS154" s="559"/>
      <c r="AT154" s="559"/>
      <c r="AU154" s="559"/>
      <c r="AV154" s="559"/>
      <c r="AW154" s="559"/>
      <c r="AX154" s="559"/>
      <c r="AY154" s="559"/>
      <c r="AZ154" s="559"/>
      <c r="BA154" s="559"/>
      <c r="BB154" s="559"/>
      <c r="BC154" s="559"/>
      <c r="BD154" s="559"/>
      <c r="BE154" s="559"/>
      <c r="BF154" s="559"/>
      <c r="BG154" s="559"/>
      <c r="BH154" s="559"/>
      <c r="BI154" s="559"/>
      <c r="BJ154" s="559"/>
      <c r="BK154" s="559"/>
      <c r="BL154" s="559"/>
      <c r="BM154" s="559"/>
      <c r="BN154" s="559"/>
      <c r="BO154" s="559"/>
      <c r="BP154" s="559"/>
      <c r="BQ154" s="559"/>
      <c r="BR154" s="559"/>
      <c r="BS154" s="559"/>
      <c r="BT154" s="559"/>
      <c r="BU154" s="559"/>
      <c r="BV154" s="559"/>
      <c r="BW154" s="559"/>
      <c r="BX154" s="559"/>
      <c r="BY154" s="559"/>
      <c r="BZ154" s="559"/>
      <c r="CA154" s="559"/>
      <c r="CB154" s="559"/>
      <c r="CC154" s="559"/>
      <c r="CD154" s="559"/>
      <c r="CE154" s="559"/>
      <c r="CF154" s="559"/>
      <c r="CG154" s="559"/>
      <c r="CH154" s="559"/>
      <c r="CI154" s="559"/>
      <c r="CJ154" s="559"/>
      <c r="CK154" s="559"/>
      <c r="CL154" s="559"/>
      <c r="CM154" s="559"/>
    </row>
    <row r="155" spans="4:91">
      <c r="D155" s="559"/>
      <c r="E155" s="559"/>
      <c r="F155" s="559"/>
      <c r="G155" s="559"/>
      <c r="H155" s="559"/>
      <c r="I155" s="559"/>
      <c r="J155" s="559"/>
      <c r="K155" s="559"/>
      <c r="L155" s="559"/>
      <c r="M155" s="559"/>
      <c r="N155" s="559"/>
      <c r="O155" s="594"/>
      <c r="P155" s="559"/>
      <c r="Q155" s="559"/>
      <c r="R155" s="559"/>
      <c r="S155" s="559"/>
      <c r="T155" s="559"/>
      <c r="U155" s="559"/>
      <c r="V155" s="559"/>
      <c r="W155" s="559"/>
      <c r="X155" s="559"/>
      <c r="Y155" s="559"/>
      <c r="Z155" s="559"/>
      <c r="AA155" s="594"/>
      <c r="AB155" s="559"/>
      <c r="AC155" s="559"/>
      <c r="AD155" s="559"/>
      <c r="AE155" s="559"/>
      <c r="AF155" s="559"/>
      <c r="AG155" s="559"/>
      <c r="AH155" s="559"/>
      <c r="AI155" s="559"/>
      <c r="AJ155" s="559"/>
      <c r="AK155" s="559"/>
      <c r="AL155" s="559"/>
      <c r="AM155" s="559"/>
      <c r="AN155" s="559"/>
      <c r="AO155" s="559"/>
      <c r="AP155" s="559"/>
      <c r="AQ155" s="559"/>
      <c r="AR155" s="559"/>
      <c r="AS155" s="559"/>
      <c r="AT155" s="559"/>
      <c r="AU155" s="559"/>
      <c r="AV155" s="559"/>
      <c r="AW155" s="559"/>
      <c r="AX155" s="559"/>
      <c r="AY155" s="559"/>
      <c r="AZ155" s="559"/>
      <c r="BA155" s="559"/>
      <c r="BB155" s="559"/>
      <c r="BC155" s="559"/>
      <c r="BD155" s="559"/>
      <c r="BE155" s="559"/>
      <c r="BF155" s="559"/>
      <c r="BG155" s="559"/>
      <c r="BH155" s="559"/>
      <c r="BI155" s="559"/>
      <c r="BJ155" s="559"/>
      <c r="BK155" s="559"/>
      <c r="BL155" s="559"/>
      <c r="BM155" s="559"/>
      <c r="BN155" s="559"/>
      <c r="BO155" s="559"/>
      <c r="BP155" s="559"/>
      <c r="BQ155" s="559"/>
      <c r="BR155" s="559"/>
      <c r="BS155" s="559"/>
      <c r="BT155" s="559"/>
      <c r="BU155" s="559"/>
      <c r="BV155" s="559"/>
      <c r="BW155" s="559"/>
      <c r="BX155" s="559"/>
      <c r="BY155" s="559"/>
      <c r="BZ155" s="559"/>
      <c r="CA155" s="559"/>
      <c r="CB155" s="559"/>
      <c r="CC155" s="559"/>
      <c r="CD155" s="559"/>
      <c r="CE155" s="559"/>
      <c r="CF155" s="559"/>
      <c r="CG155" s="559"/>
      <c r="CH155" s="559"/>
      <c r="CI155" s="559"/>
      <c r="CJ155" s="559"/>
      <c r="CK155" s="559"/>
      <c r="CL155" s="559"/>
      <c r="CM155" s="559"/>
    </row>
    <row r="156" spans="4:91">
      <c r="D156" s="559"/>
      <c r="E156" s="559"/>
      <c r="F156" s="559"/>
      <c r="G156" s="559"/>
      <c r="H156" s="559"/>
      <c r="I156" s="559"/>
      <c r="J156" s="559"/>
      <c r="K156" s="559"/>
      <c r="L156" s="559"/>
      <c r="M156" s="559"/>
      <c r="N156" s="559"/>
      <c r="O156" s="594"/>
      <c r="P156" s="559"/>
      <c r="Q156" s="559"/>
      <c r="R156" s="559"/>
      <c r="S156" s="559"/>
      <c r="T156" s="559"/>
      <c r="U156" s="559"/>
      <c r="V156" s="559"/>
      <c r="W156" s="559"/>
      <c r="X156" s="559"/>
      <c r="Y156" s="559"/>
      <c r="Z156" s="559"/>
      <c r="AA156" s="594"/>
      <c r="AB156" s="559"/>
      <c r="AC156" s="559"/>
      <c r="AD156" s="559"/>
      <c r="AE156" s="559"/>
      <c r="AF156" s="559"/>
      <c r="AG156" s="559"/>
      <c r="AH156" s="559"/>
      <c r="AI156" s="559"/>
      <c r="AJ156" s="559"/>
      <c r="AK156" s="559"/>
      <c r="AL156" s="559"/>
      <c r="AM156" s="559"/>
      <c r="AN156" s="559"/>
      <c r="AO156" s="559"/>
      <c r="AP156" s="559"/>
      <c r="AQ156" s="559"/>
      <c r="AR156" s="559"/>
      <c r="AS156" s="559"/>
      <c r="AT156" s="559"/>
      <c r="AU156" s="559"/>
      <c r="AV156" s="559"/>
      <c r="AW156" s="559"/>
      <c r="AX156" s="559"/>
      <c r="AY156" s="559"/>
      <c r="AZ156" s="559"/>
      <c r="BA156" s="559"/>
      <c r="BB156" s="559"/>
      <c r="BC156" s="559"/>
      <c r="BD156" s="559"/>
      <c r="BE156" s="559"/>
      <c r="BF156" s="559"/>
      <c r="BG156" s="559"/>
      <c r="BH156" s="559"/>
      <c r="BI156" s="559"/>
      <c r="BJ156" s="559"/>
      <c r="BK156" s="559"/>
      <c r="BL156" s="559"/>
      <c r="BM156" s="559"/>
      <c r="BN156" s="559"/>
      <c r="BO156" s="559"/>
      <c r="BP156" s="559"/>
      <c r="BQ156" s="559"/>
      <c r="BR156" s="559"/>
      <c r="BS156" s="559"/>
      <c r="BT156" s="559"/>
      <c r="BU156" s="559"/>
      <c r="BV156" s="559"/>
      <c r="BW156" s="559"/>
      <c r="BX156" s="559"/>
      <c r="BY156" s="559"/>
      <c r="BZ156" s="559"/>
      <c r="CA156" s="559"/>
      <c r="CB156" s="559"/>
      <c r="CC156" s="559"/>
      <c r="CD156" s="559"/>
      <c r="CE156" s="559"/>
      <c r="CF156" s="559"/>
      <c r="CG156" s="559"/>
      <c r="CH156" s="559"/>
      <c r="CI156" s="559"/>
      <c r="CJ156" s="559"/>
      <c r="CK156" s="559"/>
      <c r="CL156" s="559"/>
      <c r="CM156" s="559"/>
    </row>
    <row r="157" spans="4:91">
      <c r="D157" s="559"/>
      <c r="E157" s="559"/>
      <c r="F157" s="559"/>
      <c r="G157" s="559"/>
      <c r="H157" s="559"/>
      <c r="I157" s="559"/>
      <c r="J157" s="559"/>
      <c r="K157" s="559"/>
      <c r="L157" s="559"/>
      <c r="M157" s="559"/>
      <c r="N157" s="559"/>
      <c r="O157" s="594"/>
      <c r="P157" s="559"/>
      <c r="Q157" s="559"/>
      <c r="R157" s="559"/>
      <c r="S157" s="559"/>
      <c r="T157" s="559"/>
      <c r="U157" s="559"/>
      <c r="V157" s="559"/>
      <c r="W157" s="559"/>
      <c r="X157" s="559"/>
      <c r="Y157" s="559"/>
      <c r="Z157" s="559"/>
      <c r="AA157" s="594"/>
      <c r="AB157" s="559"/>
      <c r="AC157" s="559"/>
      <c r="AD157" s="559"/>
      <c r="AE157" s="559"/>
      <c r="AF157" s="559"/>
      <c r="AG157" s="559"/>
      <c r="AH157" s="559"/>
      <c r="AI157" s="559"/>
      <c r="AJ157" s="559"/>
      <c r="AK157" s="559"/>
      <c r="AL157" s="559"/>
      <c r="AM157" s="559"/>
      <c r="AN157" s="559"/>
      <c r="AO157" s="559"/>
      <c r="AP157" s="559"/>
      <c r="AQ157" s="559"/>
      <c r="AR157" s="559"/>
      <c r="AS157" s="559"/>
      <c r="AT157" s="559"/>
      <c r="AU157" s="559"/>
      <c r="AV157" s="559"/>
      <c r="AW157" s="559"/>
      <c r="AX157" s="559"/>
      <c r="AY157" s="559"/>
      <c r="AZ157" s="559"/>
      <c r="BA157" s="559"/>
      <c r="BB157" s="559"/>
      <c r="BC157" s="559"/>
      <c r="BD157" s="559"/>
      <c r="BE157" s="559"/>
      <c r="BF157" s="559"/>
      <c r="BG157" s="559"/>
      <c r="BH157" s="559"/>
      <c r="BI157" s="559"/>
      <c r="BJ157" s="559"/>
      <c r="BK157" s="559"/>
      <c r="BL157" s="559"/>
      <c r="BM157" s="559"/>
      <c r="BN157" s="559"/>
      <c r="BO157" s="559"/>
      <c r="BP157" s="559"/>
      <c r="BQ157" s="559"/>
      <c r="BR157" s="559"/>
      <c r="BS157" s="559"/>
      <c r="BT157" s="559"/>
      <c r="BU157" s="559"/>
      <c r="BV157" s="559"/>
      <c r="BW157" s="559"/>
      <c r="BX157" s="559"/>
      <c r="BY157" s="559"/>
      <c r="BZ157" s="559"/>
      <c r="CA157" s="559"/>
      <c r="CB157" s="559"/>
      <c r="CC157" s="559"/>
      <c r="CD157" s="559"/>
      <c r="CE157" s="559"/>
      <c r="CF157" s="559"/>
      <c r="CG157" s="559"/>
      <c r="CH157" s="559"/>
      <c r="CI157" s="559"/>
      <c r="CJ157" s="559"/>
      <c r="CK157" s="559"/>
      <c r="CL157" s="559"/>
      <c r="CM157" s="559"/>
    </row>
    <row r="158" spans="4:91">
      <c r="D158" s="559"/>
      <c r="E158" s="559"/>
      <c r="F158" s="559"/>
      <c r="G158" s="559"/>
      <c r="H158" s="559"/>
      <c r="I158" s="559"/>
      <c r="J158" s="559"/>
      <c r="K158" s="559"/>
      <c r="L158" s="559"/>
      <c r="M158" s="559"/>
      <c r="N158" s="559"/>
      <c r="O158" s="594"/>
      <c r="P158" s="559"/>
      <c r="Q158" s="559"/>
      <c r="R158" s="559"/>
      <c r="S158" s="559"/>
      <c r="T158" s="559"/>
      <c r="U158" s="559"/>
      <c r="V158" s="559"/>
      <c r="W158" s="559"/>
      <c r="X158" s="559"/>
      <c r="Y158" s="559"/>
      <c r="Z158" s="559"/>
      <c r="AA158" s="594"/>
      <c r="AB158" s="559"/>
      <c r="AC158" s="559"/>
      <c r="AD158" s="559"/>
      <c r="AE158" s="559"/>
      <c r="AF158" s="559"/>
      <c r="AG158" s="559"/>
      <c r="AH158" s="559"/>
      <c r="AI158" s="559"/>
      <c r="AJ158" s="559"/>
      <c r="AK158" s="559"/>
      <c r="AL158" s="559"/>
      <c r="AM158" s="559"/>
      <c r="AN158" s="559"/>
      <c r="AO158" s="559"/>
      <c r="AP158" s="559"/>
      <c r="AQ158" s="559"/>
      <c r="AR158" s="559"/>
      <c r="AS158" s="559"/>
      <c r="AT158" s="559"/>
      <c r="AU158" s="559"/>
      <c r="AV158" s="559"/>
      <c r="AW158" s="559"/>
      <c r="AX158" s="559"/>
      <c r="AY158" s="559"/>
      <c r="AZ158" s="559"/>
      <c r="BA158" s="559"/>
      <c r="BB158" s="559"/>
      <c r="BC158" s="559"/>
      <c r="BD158" s="559"/>
      <c r="BE158" s="559"/>
      <c r="BF158" s="559"/>
      <c r="BG158" s="559"/>
      <c r="BH158" s="559"/>
      <c r="BI158" s="559"/>
      <c r="BJ158" s="559"/>
      <c r="BK158" s="559"/>
      <c r="BL158" s="559"/>
      <c r="BM158" s="559"/>
      <c r="BN158" s="559"/>
      <c r="BO158" s="559"/>
      <c r="BP158" s="559"/>
      <c r="BQ158" s="559"/>
      <c r="BR158" s="559"/>
      <c r="BS158" s="559"/>
      <c r="BT158" s="559"/>
      <c r="BU158" s="559"/>
      <c r="BV158" s="559"/>
      <c r="BW158" s="559"/>
      <c r="BX158" s="559"/>
      <c r="BY158" s="559"/>
      <c r="BZ158" s="559"/>
      <c r="CA158" s="559"/>
      <c r="CB158" s="559"/>
      <c r="CC158" s="559"/>
      <c r="CD158" s="559"/>
      <c r="CE158" s="559"/>
      <c r="CF158" s="559"/>
      <c r="CG158" s="559"/>
      <c r="CH158" s="559"/>
      <c r="CI158" s="559"/>
      <c r="CJ158" s="559"/>
      <c r="CK158" s="559"/>
      <c r="CL158" s="559"/>
      <c r="CM158" s="559"/>
    </row>
    <row r="159" spans="4:91">
      <c r="D159" s="559"/>
      <c r="E159" s="559"/>
      <c r="F159" s="559"/>
      <c r="G159" s="559"/>
      <c r="H159" s="559"/>
      <c r="I159" s="559"/>
      <c r="J159" s="559"/>
      <c r="K159" s="559"/>
      <c r="L159" s="559"/>
      <c r="M159" s="559"/>
      <c r="N159" s="559"/>
      <c r="O159" s="594"/>
      <c r="P159" s="559"/>
      <c r="Q159" s="559"/>
      <c r="R159" s="559"/>
      <c r="S159" s="559"/>
      <c r="T159" s="559"/>
      <c r="U159" s="559"/>
      <c r="V159" s="559"/>
      <c r="W159" s="559"/>
      <c r="X159" s="559"/>
      <c r="Y159" s="559"/>
      <c r="Z159" s="559"/>
      <c r="AA159" s="594"/>
      <c r="AB159" s="559"/>
      <c r="AC159" s="559"/>
      <c r="AD159" s="559"/>
      <c r="AE159" s="559"/>
      <c r="AF159" s="559"/>
      <c r="AG159" s="559"/>
      <c r="AH159" s="559"/>
      <c r="AI159" s="559"/>
      <c r="AJ159" s="559"/>
      <c r="AK159" s="559"/>
      <c r="AL159" s="559"/>
      <c r="AM159" s="559"/>
      <c r="AN159" s="559"/>
      <c r="AO159" s="559"/>
      <c r="AP159" s="559"/>
      <c r="AQ159" s="559"/>
      <c r="AR159" s="559"/>
      <c r="AS159" s="559"/>
      <c r="AT159" s="559"/>
      <c r="AU159" s="559"/>
      <c r="AV159" s="559"/>
      <c r="AW159" s="559"/>
      <c r="AX159" s="559"/>
      <c r="AY159" s="559"/>
      <c r="AZ159" s="559"/>
      <c r="BA159" s="559"/>
      <c r="BB159" s="559"/>
      <c r="BC159" s="559"/>
      <c r="BD159" s="559"/>
      <c r="BE159" s="559"/>
      <c r="BF159" s="559"/>
      <c r="BG159" s="559"/>
      <c r="BH159" s="559"/>
      <c r="BI159" s="559"/>
      <c r="BJ159" s="559"/>
      <c r="BK159" s="559"/>
      <c r="BL159" s="559"/>
      <c r="BM159" s="559"/>
      <c r="BN159" s="559"/>
      <c r="BO159" s="559"/>
      <c r="BP159" s="559"/>
      <c r="BQ159" s="559"/>
      <c r="BR159" s="559"/>
      <c r="BS159" s="559"/>
      <c r="BT159" s="559"/>
      <c r="BU159" s="559"/>
      <c r="BV159" s="559"/>
      <c r="BW159" s="559"/>
      <c r="BX159" s="559"/>
      <c r="BY159" s="559"/>
      <c r="BZ159" s="559"/>
      <c r="CA159" s="559"/>
      <c r="CB159" s="559"/>
      <c r="CC159" s="559"/>
      <c r="CD159" s="559"/>
      <c r="CE159" s="559"/>
      <c r="CF159" s="559"/>
      <c r="CG159" s="559"/>
      <c r="CH159" s="559"/>
      <c r="CI159" s="559"/>
      <c r="CJ159" s="559"/>
      <c r="CK159" s="559"/>
      <c r="CL159" s="559"/>
      <c r="CM159" s="559"/>
    </row>
    <row r="160" spans="4:91">
      <c r="D160" s="559"/>
      <c r="E160" s="559"/>
      <c r="F160" s="559"/>
      <c r="G160" s="559"/>
      <c r="H160" s="559"/>
      <c r="I160" s="559"/>
      <c r="J160" s="559"/>
      <c r="K160" s="559"/>
      <c r="L160" s="559"/>
      <c r="M160" s="559"/>
      <c r="N160" s="559"/>
      <c r="O160" s="594"/>
      <c r="P160" s="559"/>
      <c r="Q160" s="559"/>
      <c r="R160" s="559"/>
      <c r="S160" s="559"/>
      <c r="T160" s="559"/>
      <c r="U160" s="559"/>
      <c r="V160" s="559"/>
      <c r="W160" s="559"/>
      <c r="X160" s="559"/>
      <c r="Y160" s="559"/>
      <c r="Z160" s="559"/>
      <c r="AA160" s="594"/>
      <c r="AB160" s="559"/>
      <c r="AC160" s="559"/>
      <c r="AD160" s="559"/>
      <c r="AE160" s="559"/>
      <c r="AF160" s="559"/>
      <c r="AG160" s="559"/>
      <c r="AH160" s="559"/>
      <c r="AI160" s="559"/>
      <c r="AJ160" s="559"/>
      <c r="AK160" s="559"/>
      <c r="AL160" s="559"/>
      <c r="AM160" s="559"/>
      <c r="AN160" s="559"/>
      <c r="AO160" s="559"/>
      <c r="AP160" s="559"/>
      <c r="AQ160" s="559"/>
      <c r="AR160" s="559"/>
      <c r="AS160" s="559"/>
      <c r="AT160" s="559"/>
      <c r="AU160" s="559"/>
      <c r="AV160" s="559"/>
      <c r="AW160" s="559"/>
      <c r="AX160" s="559"/>
      <c r="AY160" s="559"/>
      <c r="AZ160" s="559"/>
      <c r="BA160" s="559"/>
      <c r="BB160" s="559"/>
      <c r="BC160" s="559"/>
      <c r="BD160" s="559"/>
      <c r="BE160" s="559"/>
      <c r="BF160" s="559"/>
      <c r="BG160" s="559"/>
      <c r="BH160" s="559"/>
      <c r="BI160" s="559"/>
      <c r="BJ160" s="559"/>
      <c r="BK160" s="559"/>
      <c r="BL160" s="559"/>
      <c r="BM160" s="559"/>
      <c r="BN160" s="559"/>
      <c r="BO160" s="559"/>
      <c r="BP160" s="559"/>
      <c r="BQ160" s="559"/>
      <c r="BR160" s="559"/>
      <c r="BS160" s="559"/>
      <c r="BT160" s="559"/>
      <c r="BU160" s="559"/>
      <c r="BV160" s="559"/>
      <c r="BW160" s="559"/>
      <c r="BX160" s="559"/>
      <c r="BY160" s="559"/>
      <c r="BZ160" s="559"/>
      <c r="CA160" s="559"/>
      <c r="CB160" s="559"/>
      <c r="CC160" s="559"/>
      <c r="CD160" s="559"/>
      <c r="CE160" s="559"/>
      <c r="CF160" s="559"/>
      <c r="CG160" s="559"/>
      <c r="CH160" s="559"/>
      <c r="CI160" s="559"/>
      <c r="CJ160" s="559"/>
      <c r="CK160" s="559"/>
      <c r="CL160" s="559"/>
      <c r="CM160" s="559"/>
    </row>
    <row r="161" spans="4:91">
      <c r="D161" s="559"/>
      <c r="E161" s="559"/>
      <c r="F161" s="559"/>
      <c r="G161" s="559"/>
      <c r="H161" s="559"/>
      <c r="I161" s="559"/>
      <c r="J161" s="559"/>
      <c r="K161" s="559"/>
      <c r="L161" s="559"/>
      <c r="M161" s="559"/>
      <c r="N161" s="559"/>
      <c r="O161" s="594"/>
      <c r="P161" s="559"/>
      <c r="Q161" s="559"/>
      <c r="R161" s="559"/>
      <c r="S161" s="559"/>
      <c r="T161" s="559"/>
      <c r="U161" s="559"/>
      <c r="V161" s="559"/>
      <c r="W161" s="559"/>
      <c r="X161" s="559"/>
      <c r="Y161" s="559"/>
      <c r="Z161" s="559"/>
      <c r="AA161" s="594"/>
      <c r="AB161" s="559"/>
      <c r="AC161" s="559"/>
      <c r="AD161" s="559"/>
      <c r="AE161" s="559"/>
      <c r="AF161" s="559"/>
      <c r="AG161" s="559"/>
      <c r="AH161" s="559"/>
      <c r="AI161" s="559"/>
      <c r="AJ161" s="559"/>
      <c r="AK161" s="559"/>
      <c r="AL161" s="559"/>
      <c r="AM161" s="559"/>
      <c r="AN161" s="559"/>
      <c r="AO161" s="559"/>
      <c r="AP161" s="559"/>
      <c r="AQ161" s="559"/>
      <c r="AR161" s="559"/>
      <c r="AS161" s="559"/>
      <c r="AT161" s="559"/>
      <c r="AU161" s="559"/>
      <c r="AV161" s="559"/>
      <c r="AW161" s="559"/>
      <c r="AX161" s="559"/>
      <c r="AY161" s="559"/>
      <c r="AZ161" s="559"/>
      <c r="BA161" s="559"/>
      <c r="BB161" s="559"/>
      <c r="BC161" s="559"/>
      <c r="BD161" s="559"/>
      <c r="BE161" s="559"/>
      <c r="BF161" s="559"/>
      <c r="BG161" s="559"/>
      <c r="BH161" s="559"/>
      <c r="BI161" s="559"/>
      <c r="BJ161" s="559"/>
      <c r="BK161" s="559"/>
      <c r="BL161" s="559"/>
      <c r="BM161" s="559"/>
      <c r="BN161" s="559"/>
      <c r="BO161" s="559"/>
      <c r="BP161" s="559"/>
      <c r="BQ161" s="559"/>
      <c r="BR161" s="559"/>
      <c r="BS161" s="559"/>
      <c r="BT161" s="559"/>
      <c r="BU161" s="559"/>
      <c r="BV161" s="559"/>
      <c r="BW161" s="559"/>
      <c r="BX161" s="559"/>
      <c r="BY161" s="559"/>
      <c r="BZ161" s="559"/>
      <c r="CA161" s="559"/>
      <c r="CB161" s="559"/>
      <c r="CC161" s="559"/>
      <c r="CD161" s="559"/>
      <c r="CE161" s="559"/>
      <c r="CF161" s="559"/>
      <c r="CG161" s="559"/>
      <c r="CH161" s="559"/>
      <c r="CI161" s="559"/>
      <c r="CJ161" s="559"/>
      <c r="CK161" s="559"/>
      <c r="CL161" s="559"/>
      <c r="CM161" s="559"/>
    </row>
    <row r="162" spans="4:91">
      <c r="D162" s="559"/>
      <c r="E162" s="559"/>
      <c r="F162" s="559"/>
      <c r="G162" s="559"/>
      <c r="H162" s="559"/>
      <c r="I162" s="559"/>
      <c r="J162" s="559"/>
      <c r="K162" s="559"/>
      <c r="L162" s="559"/>
      <c r="M162" s="559"/>
      <c r="N162" s="559"/>
      <c r="O162" s="594"/>
      <c r="P162" s="559"/>
      <c r="Q162" s="559"/>
      <c r="R162" s="559"/>
      <c r="S162" s="559"/>
      <c r="T162" s="559"/>
      <c r="U162" s="559"/>
      <c r="V162" s="559"/>
      <c r="W162" s="559"/>
      <c r="X162" s="559"/>
      <c r="Y162" s="559"/>
      <c r="Z162" s="559"/>
      <c r="AA162" s="594"/>
      <c r="AB162" s="559"/>
      <c r="AC162" s="559"/>
      <c r="AD162" s="559"/>
      <c r="AE162" s="559"/>
      <c r="AF162" s="559"/>
      <c r="AG162" s="559"/>
      <c r="AH162" s="559"/>
      <c r="AI162" s="559"/>
      <c r="AJ162" s="559"/>
      <c r="AK162" s="559"/>
      <c r="AL162" s="559"/>
      <c r="AM162" s="559"/>
      <c r="AN162" s="559"/>
      <c r="AO162" s="559"/>
      <c r="AP162" s="559"/>
      <c r="AQ162" s="559"/>
      <c r="AR162" s="559"/>
      <c r="AS162" s="559"/>
      <c r="AT162" s="559"/>
      <c r="AU162" s="559"/>
      <c r="AV162" s="559"/>
      <c r="AW162" s="559"/>
      <c r="AX162" s="559"/>
      <c r="AY162" s="559"/>
      <c r="AZ162" s="559"/>
      <c r="BA162" s="559"/>
      <c r="BB162" s="559"/>
      <c r="BC162" s="559"/>
      <c r="BD162" s="559"/>
      <c r="BE162" s="559"/>
      <c r="BF162" s="559"/>
      <c r="BG162" s="559"/>
      <c r="BH162" s="559"/>
      <c r="BI162" s="559"/>
      <c r="BJ162" s="559"/>
      <c r="BK162" s="559"/>
      <c r="BL162" s="559"/>
      <c r="BM162" s="559"/>
      <c r="BN162" s="559"/>
      <c r="BO162" s="559"/>
      <c r="BP162" s="559"/>
      <c r="BQ162" s="559"/>
      <c r="BR162" s="559"/>
      <c r="BS162" s="559"/>
      <c r="BT162" s="559"/>
      <c r="BU162" s="559"/>
      <c r="BV162" s="559"/>
      <c r="BW162" s="559"/>
      <c r="BX162" s="559"/>
      <c r="BY162" s="559"/>
      <c r="BZ162" s="559"/>
      <c r="CA162" s="559"/>
      <c r="CB162" s="559"/>
      <c r="CC162" s="559"/>
      <c r="CD162" s="559"/>
      <c r="CE162" s="559"/>
      <c r="CF162" s="559"/>
      <c r="CG162" s="559"/>
      <c r="CH162" s="559"/>
      <c r="CI162" s="559"/>
      <c r="CJ162" s="559"/>
      <c r="CK162" s="559"/>
      <c r="CL162" s="559"/>
      <c r="CM162" s="559"/>
    </row>
    <row r="163" spans="4:91">
      <c r="D163" s="559"/>
      <c r="E163" s="559"/>
      <c r="F163" s="559"/>
      <c r="G163" s="559"/>
      <c r="H163" s="559"/>
      <c r="I163" s="559"/>
      <c r="J163" s="559"/>
      <c r="K163" s="559"/>
      <c r="L163" s="559"/>
      <c r="M163" s="559"/>
      <c r="N163" s="559"/>
      <c r="O163" s="594"/>
      <c r="P163" s="559"/>
      <c r="Q163" s="559"/>
      <c r="R163" s="559"/>
      <c r="S163" s="559"/>
      <c r="T163" s="559"/>
      <c r="U163" s="559"/>
      <c r="V163" s="559"/>
      <c r="W163" s="559"/>
      <c r="X163" s="559"/>
      <c r="Y163" s="559"/>
      <c r="Z163" s="559"/>
      <c r="AA163" s="594"/>
      <c r="AB163" s="559"/>
      <c r="AC163" s="559"/>
      <c r="AD163" s="559"/>
      <c r="AE163" s="559"/>
      <c r="AF163" s="559"/>
      <c r="AG163" s="559"/>
      <c r="AH163" s="559"/>
      <c r="AI163" s="559"/>
      <c r="AJ163" s="559"/>
      <c r="AK163" s="559"/>
      <c r="AL163" s="559"/>
      <c r="AM163" s="559"/>
      <c r="AN163" s="559"/>
      <c r="AO163" s="559"/>
      <c r="AP163" s="559"/>
      <c r="AQ163" s="559"/>
      <c r="AR163" s="559"/>
      <c r="AS163" s="559"/>
      <c r="AT163" s="559"/>
      <c r="AU163" s="559"/>
      <c r="AV163" s="559"/>
      <c r="AW163" s="559"/>
      <c r="AX163" s="559"/>
      <c r="AY163" s="559"/>
      <c r="AZ163" s="559"/>
      <c r="BA163" s="559"/>
      <c r="BB163" s="559"/>
      <c r="BC163" s="559"/>
      <c r="BD163" s="559"/>
      <c r="BE163" s="559"/>
      <c r="BF163" s="559"/>
      <c r="BG163" s="559"/>
      <c r="BH163" s="559"/>
      <c r="BI163" s="559"/>
      <c r="BJ163" s="559"/>
      <c r="BK163" s="559"/>
      <c r="BL163" s="559"/>
      <c r="BM163" s="559"/>
      <c r="BN163" s="559"/>
      <c r="BO163" s="559"/>
      <c r="BP163" s="559"/>
      <c r="BQ163" s="559"/>
      <c r="BR163" s="559"/>
      <c r="BS163" s="559"/>
      <c r="BT163" s="559"/>
      <c r="BU163" s="559"/>
      <c r="BV163" s="559"/>
      <c r="BW163" s="559"/>
      <c r="BX163" s="559"/>
      <c r="BY163" s="559"/>
      <c r="BZ163" s="559"/>
      <c r="CA163" s="559"/>
      <c r="CB163" s="559"/>
      <c r="CC163" s="559"/>
      <c r="CD163" s="559"/>
      <c r="CE163" s="559"/>
      <c r="CF163" s="559"/>
      <c r="CG163" s="559"/>
      <c r="CH163" s="559"/>
      <c r="CI163" s="559"/>
      <c r="CJ163" s="559"/>
      <c r="CK163" s="559"/>
      <c r="CL163" s="559"/>
      <c r="CM163" s="559"/>
    </row>
    <row r="164" spans="4:91">
      <c r="D164" s="559"/>
      <c r="E164" s="559"/>
      <c r="F164" s="559"/>
      <c r="G164" s="559"/>
      <c r="H164" s="559"/>
      <c r="I164" s="559"/>
      <c r="J164" s="559"/>
      <c r="K164" s="559"/>
      <c r="L164" s="559"/>
      <c r="M164" s="559"/>
      <c r="N164" s="559"/>
      <c r="O164" s="594"/>
      <c r="P164" s="559"/>
      <c r="Q164" s="559"/>
      <c r="R164" s="559"/>
      <c r="S164" s="559"/>
      <c r="T164" s="559"/>
      <c r="U164" s="559"/>
      <c r="V164" s="559"/>
      <c r="W164" s="559"/>
      <c r="X164" s="559"/>
      <c r="Y164" s="559"/>
      <c r="Z164" s="559"/>
      <c r="AA164" s="594"/>
      <c r="AB164" s="559"/>
      <c r="AC164" s="559"/>
      <c r="AD164" s="559"/>
      <c r="AE164" s="559"/>
      <c r="AF164" s="559"/>
      <c r="AG164" s="559"/>
      <c r="AH164" s="559"/>
      <c r="AI164" s="559"/>
      <c r="AJ164" s="559"/>
      <c r="AK164" s="559"/>
      <c r="AL164" s="559"/>
      <c r="AM164" s="559"/>
      <c r="AN164" s="559"/>
      <c r="AO164" s="559"/>
      <c r="AP164" s="559"/>
      <c r="AQ164" s="559"/>
      <c r="AR164" s="559"/>
      <c r="AS164" s="559"/>
      <c r="AT164" s="559"/>
      <c r="AU164" s="559"/>
      <c r="AV164" s="559"/>
      <c r="AW164" s="559"/>
      <c r="AX164" s="559"/>
      <c r="AY164" s="559"/>
      <c r="AZ164" s="559"/>
      <c r="BA164" s="559"/>
      <c r="BB164" s="559"/>
      <c r="BC164" s="559"/>
      <c r="BD164" s="559"/>
      <c r="BE164" s="559"/>
      <c r="BF164" s="559"/>
      <c r="BG164" s="559"/>
      <c r="BH164" s="559"/>
      <c r="BI164" s="559"/>
      <c r="BJ164" s="559"/>
      <c r="BK164" s="559"/>
      <c r="BL164" s="559"/>
      <c r="BM164" s="559"/>
      <c r="BN164" s="559"/>
      <c r="BO164" s="559"/>
      <c r="BP164" s="559"/>
      <c r="BQ164" s="559"/>
      <c r="BR164" s="559"/>
      <c r="BS164" s="559"/>
      <c r="BT164" s="559"/>
      <c r="BU164" s="559"/>
      <c r="BV164" s="559"/>
      <c r="BW164" s="559"/>
      <c r="BX164" s="559"/>
      <c r="BY164" s="559"/>
      <c r="BZ164" s="559"/>
      <c r="CA164" s="559"/>
      <c r="CB164" s="559"/>
      <c r="CC164" s="559"/>
      <c r="CD164" s="559"/>
      <c r="CE164" s="559"/>
      <c r="CF164" s="559"/>
      <c r="CG164" s="559"/>
      <c r="CH164" s="559"/>
      <c r="CI164" s="559"/>
      <c r="CJ164" s="559"/>
      <c r="CK164" s="559"/>
      <c r="CL164" s="559"/>
      <c r="CM164" s="559"/>
    </row>
    <row r="165" spans="4:91">
      <c r="D165" s="559"/>
      <c r="E165" s="559"/>
      <c r="F165" s="559"/>
      <c r="G165" s="559"/>
      <c r="H165" s="559"/>
      <c r="I165" s="559"/>
      <c r="J165" s="559"/>
      <c r="K165" s="559"/>
      <c r="L165" s="559"/>
      <c r="M165" s="559"/>
      <c r="N165" s="559"/>
      <c r="O165" s="594"/>
      <c r="P165" s="559"/>
      <c r="Q165" s="559"/>
      <c r="R165" s="559"/>
      <c r="S165" s="559"/>
      <c r="T165" s="559"/>
      <c r="U165" s="559"/>
      <c r="V165" s="559"/>
      <c r="W165" s="559"/>
      <c r="X165" s="559"/>
      <c r="Y165" s="559"/>
      <c r="Z165" s="559"/>
      <c r="AA165" s="594"/>
      <c r="AB165" s="559"/>
      <c r="AC165" s="559"/>
      <c r="AD165" s="559"/>
      <c r="AE165" s="559"/>
      <c r="AF165" s="559"/>
      <c r="AG165" s="559"/>
      <c r="AH165" s="559"/>
      <c r="AI165" s="559"/>
      <c r="AJ165" s="559"/>
      <c r="AK165" s="559"/>
      <c r="AL165" s="559"/>
      <c r="AM165" s="559"/>
      <c r="AN165" s="559"/>
      <c r="AO165" s="559"/>
      <c r="AP165" s="559"/>
      <c r="AQ165" s="559"/>
      <c r="AR165" s="559"/>
      <c r="AS165" s="559"/>
      <c r="AT165" s="559"/>
      <c r="AU165" s="559"/>
      <c r="AV165" s="559"/>
      <c r="AW165" s="559"/>
      <c r="AX165" s="559"/>
      <c r="AY165" s="559"/>
      <c r="AZ165" s="559"/>
      <c r="BA165" s="559"/>
      <c r="BB165" s="559"/>
      <c r="BC165" s="559"/>
      <c r="BD165" s="559"/>
      <c r="BE165" s="559"/>
      <c r="BF165" s="559"/>
      <c r="BG165" s="559"/>
      <c r="BH165" s="559"/>
      <c r="BI165" s="559"/>
      <c r="BJ165" s="559"/>
      <c r="BK165" s="559"/>
      <c r="BL165" s="559"/>
      <c r="BM165" s="559"/>
      <c r="BN165" s="559"/>
      <c r="BO165" s="559"/>
      <c r="BP165" s="559"/>
      <c r="BQ165" s="559"/>
      <c r="BR165" s="559"/>
      <c r="BS165" s="559"/>
      <c r="BT165" s="559"/>
      <c r="BU165" s="559"/>
      <c r="BV165" s="559"/>
      <c r="BW165" s="559"/>
      <c r="BX165" s="559"/>
      <c r="BY165" s="559"/>
      <c r="BZ165" s="559"/>
      <c r="CA165" s="559"/>
      <c r="CB165" s="559"/>
      <c r="CC165" s="559"/>
      <c r="CD165" s="559"/>
      <c r="CE165" s="559"/>
      <c r="CF165" s="559"/>
      <c r="CG165" s="559"/>
      <c r="CH165" s="559"/>
      <c r="CI165" s="559"/>
      <c r="CJ165" s="559"/>
      <c r="CK165" s="559"/>
      <c r="CL165" s="559"/>
      <c r="CM165" s="559"/>
    </row>
    <row r="166" spans="4:91">
      <c r="D166" s="559"/>
      <c r="E166" s="559"/>
      <c r="F166" s="559"/>
      <c r="G166" s="559"/>
      <c r="H166" s="559"/>
      <c r="I166" s="559"/>
      <c r="J166" s="559"/>
      <c r="K166" s="559"/>
      <c r="L166" s="559"/>
      <c r="M166" s="559"/>
      <c r="N166" s="559"/>
      <c r="O166" s="594"/>
      <c r="P166" s="559"/>
      <c r="Q166" s="559"/>
      <c r="R166" s="559"/>
      <c r="S166" s="559"/>
      <c r="T166" s="559"/>
      <c r="U166" s="559"/>
      <c r="V166" s="559"/>
      <c r="W166" s="559"/>
      <c r="X166" s="559"/>
      <c r="Y166" s="559"/>
      <c r="Z166" s="559"/>
      <c r="AA166" s="594"/>
      <c r="AB166" s="559"/>
      <c r="AC166" s="559"/>
      <c r="AD166" s="559"/>
      <c r="AE166" s="559"/>
      <c r="AF166" s="559"/>
      <c r="AG166" s="559"/>
      <c r="AH166" s="559"/>
      <c r="AI166" s="559"/>
      <c r="AJ166" s="559"/>
      <c r="AK166" s="559"/>
      <c r="AL166" s="559"/>
      <c r="AM166" s="559"/>
      <c r="AN166" s="559"/>
      <c r="AO166" s="559"/>
      <c r="AP166" s="559"/>
      <c r="AQ166" s="559"/>
      <c r="AR166" s="559"/>
      <c r="AS166" s="559"/>
      <c r="AT166" s="559"/>
      <c r="AU166" s="559"/>
      <c r="AV166" s="559"/>
      <c r="AW166" s="559"/>
      <c r="AX166" s="559"/>
      <c r="AY166" s="559"/>
      <c r="AZ166" s="559"/>
      <c r="BA166" s="559"/>
      <c r="BB166" s="559"/>
      <c r="BC166" s="559"/>
      <c r="BD166" s="559"/>
      <c r="BE166" s="559"/>
      <c r="BF166" s="559"/>
      <c r="BG166" s="559"/>
      <c r="BH166" s="559"/>
      <c r="BI166" s="559"/>
      <c r="BJ166" s="559"/>
      <c r="BK166" s="559"/>
      <c r="BL166" s="559"/>
      <c r="BM166" s="559"/>
      <c r="BN166" s="559"/>
      <c r="BO166" s="559"/>
      <c r="BP166" s="559"/>
      <c r="BQ166" s="559"/>
      <c r="BR166" s="559"/>
      <c r="BS166" s="559"/>
      <c r="BT166" s="559"/>
      <c r="BU166" s="559"/>
      <c r="BV166" s="559"/>
      <c r="BW166" s="559"/>
      <c r="BX166" s="559"/>
      <c r="BY166" s="559"/>
      <c r="BZ166" s="559"/>
      <c r="CA166" s="559"/>
      <c r="CB166" s="559"/>
      <c r="CC166" s="559"/>
      <c r="CD166" s="559"/>
      <c r="CE166" s="559"/>
      <c r="CF166" s="559"/>
      <c r="CG166" s="559"/>
      <c r="CH166" s="559"/>
      <c r="CI166" s="559"/>
      <c r="CJ166" s="559"/>
      <c r="CK166" s="559"/>
      <c r="CL166" s="559"/>
      <c r="CM166" s="559"/>
    </row>
    <row r="167" spans="4:91">
      <c r="D167" s="559"/>
      <c r="E167" s="559"/>
      <c r="F167" s="559"/>
      <c r="G167" s="559"/>
      <c r="H167" s="559"/>
      <c r="I167" s="559"/>
      <c r="J167" s="559"/>
      <c r="K167" s="559"/>
      <c r="L167" s="559"/>
      <c r="M167" s="559"/>
      <c r="N167" s="559"/>
      <c r="O167" s="594"/>
      <c r="P167" s="559"/>
      <c r="Q167" s="559"/>
      <c r="R167" s="559"/>
      <c r="S167" s="559"/>
      <c r="T167" s="559"/>
      <c r="U167" s="559"/>
      <c r="V167" s="559"/>
      <c r="W167" s="559"/>
      <c r="X167" s="559"/>
      <c r="Y167" s="559"/>
      <c r="Z167" s="559"/>
      <c r="AA167" s="594"/>
      <c r="AB167" s="559"/>
      <c r="AC167" s="559"/>
      <c r="AD167" s="559"/>
      <c r="AE167" s="559"/>
      <c r="AF167" s="559"/>
      <c r="AG167" s="559"/>
      <c r="AH167" s="559"/>
      <c r="AI167" s="559"/>
      <c r="AJ167" s="559"/>
      <c r="AK167" s="559"/>
      <c r="AL167" s="559"/>
      <c r="AM167" s="559"/>
      <c r="AN167" s="559"/>
      <c r="AO167" s="559"/>
      <c r="AP167" s="559"/>
      <c r="AQ167" s="559"/>
      <c r="AR167" s="559"/>
      <c r="AS167" s="559"/>
      <c r="AT167" s="559"/>
      <c r="AU167" s="559"/>
      <c r="AV167" s="559"/>
      <c r="AW167" s="559"/>
      <c r="AX167" s="559"/>
      <c r="AY167" s="559"/>
      <c r="AZ167" s="559"/>
      <c r="BA167" s="559"/>
      <c r="BB167" s="559"/>
      <c r="BC167" s="559"/>
      <c r="BD167" s="559"/>
      <c r="BE167" s="559"/>
      <c r="BF167" s="559"/>
      <c r="BG167" s="559"/>
      <c r="BH167" s="559"/>
      <c r="BI167" s="559"/>
      <c r="BJ167" s="559"/>
      <c r="BK167" s="559"/>
      <c r="BL167" s="559"/>
      <c r="BM167" s="559"/>
      <c r="BN167" s="559"/>
      <c r="BO167" s="559"/>
      <c r="BP167" s="559"/>
      <c r="BQ167" s="559"/>
      <c r="BR167" s="559"/>
      <c r="BS167" s="559"/>
      <c r="BT167" s="559"/>
      <c r="BU167" s="559"/>
      <c r="BV167" s="559"/>
      <c r="BW167" s="559"/>
      <c r="BX167" s="559"/>
      <c r="BY167" s="559"/>
      <c r="BZ167" s="559"/>
      <c r="CA167" s="559"/>
      <c r="CB167" s="559"/>
      <c r="CC167" s="559"/>
      <c r="CD167" s="559"/>
      <c r="CE167" s="559"/>
      <c r="CF167" s="559"/>
      <c r="CG167" s="559"/>
      <c r="CH167" s="559"/>
      <c r="CI167" s="559"/>
      <c r="CJ167" s="559"/>
      <c r="CK167" s="559"/>
      <c r="CL167" s="559"/>
      <c r="CM167" s="559"/>
    </row>
    <row r="168" spans="4:91">
      <c r="D168" s="559"/>
      <c r="E168" s="559"/>
      <c r="F168" s="559"/>
      <c r="G168" s="559"/>
      <c r="H168" s="559"/>
      <c r="I168" s="559"/>
      <c r="J168" s="559"/>
      <c r="K168" s="559"/>
      <c r="L168" s="559"/>
      <c r="M168" s="559"/>
      <c r="N168" s="559"/>
      <c r="O168" s="594"/>
      <c r="P168" s="559"/>
      <c r="Q168" s="559"/>
      <c r="R168" s="559"/>
      <c r="S168" s="559"/>
      <c r="T168" s="559"/>
      <c r="U168" s="559"/>
      <c r="V168" s="559"/>
      <c r="W168" s="559"/>
      <c r="X168" s="559"/>
      <c r="Y168" s="559"/>
      <c r="Z168" s="559"/>
      <c r="AA168" s="594"/>
      <c r="AB168" s="559"/>
      <c r="AC168" s="559"/>
      <c r="AD168" s="559"/>
      <c r="AE168" s="559"/>
      <c r="AF168" s="559"/>
      <c r="AG168" s="559"/>
      <c r="AH168" s="559"/>
      <c r="AI168" s="559"/>
      <c r="AJ168" s="559"/>
      <c r="AK168" s="559"/>
      <c r="AL168" s="559"/>
      <c r="AM168" s="559"/>
      <c r="AN168" s="559"/>
      <c r="AO168" s="559"/>
      <c r="AP168" s="559"/>
      <c r="AQ168" s="559"/>
      <c r="AR168" s="559"/>
      <c r="AS168" s="559"/>
      <c r="AT168" s="559"/>
      <c r="AU168" s="559"/>
      <c r="AV168" s="559"/>
      <c r="AW168" s="559"/>
      <c r="AX168" s="559"/>
      <c r="AY168" s="559"/>
      <c r="AZ168" s="559"/>
      <c r="BA168" s="559"/>
      <c r="BB168" s="559"/>
      <c r="BC168" s="559"/>
      <c r="BD168" s="559"/>
      <c r="BE168" s="559"/>
      <c r="BF168" s="559"/>
      <c r="BG168" s="559"/>
      <c r="BH168" s="559"/>
      <c r="BI168" s="559"/>
      <c r="BJ168" s="559"/>
      <c r="BK168" s="559"/>
      <c r="BL168" s="559"/>
      <c r="BM168" s="559"/>
      <c r="BN168" s="559"/>
      <c r="BO168" s="559"/>
      <c r="BP168" s="559"/>
      <c r="BQ168" s="559"/>
      <c r="BR168" s="559"/>
      <c r="BS168" s="559"/>
      <c r="BT168" s="559"/>
      <c r="BU168" s="559"/>
      <c r="BV168" s="559"/>
      <c r="BW168" s="559"/>
      <c r="BX168" s="559"/>
      <c r="BY168" s="559"/>
      <c r="BZ168" s="559"/>
      <c r="CA168" s="559"/>
      <c r="CB168" s="559"/>
      <c r="CC168" s="559"/>
      <c r="CD168" s="559"/>
      <c r="CE168" s="559"/>
      <c r="CF168" s="559"/>
      <c r="CG168" s="559"/>
      <c r="CH168" s="559"/>
      <c r="CI168" s="559"/>
      <c r="CJ168" s="559"/>
      <c r="CK168" s="559"/>
      <c r="CL168" s="559"/>
      <c r="CM168" s="559"/>
    </row>
    <row r="169" spans="4:91">
      <c r="D169" s="559"/>
      <c r="E169" s="559"/>
      <c r="F169" s="559"/>
      <c r="G169" s="559"/>
      <c r="H169" s="559"/>
      <c r="I169" s="559"/>
      <c r="J169" s="559"/>
      <c r="K169" s="559"/>
      <c r="L169" s="559"/>
      <c r="M169" s="559"/>
      <c r="N169" s="559"/>
      <c r="O169" s="594"/>
      <c r="P169" s="559"/>
      <c r="Q169" s="559"/>
      <c r="R169" s="559"/>
      <c r="S169" s="559"/>
      <c r="T169" s="559"/>
      <c r="U169" s="559"/>
      <c r="V169" s="559"/>
      <c r="W169" s="559"/>
      <c r="X169" s="559"/>
      <c r="Y169" s="559"/>
      <c r="Z169" s="559"/>
      <c r="AA169" s="594"/>
      <c r="AB169" s="559"/>
      <c r="AC169" s="559"/>
      <c r="AD169" s="559"/>
      <c r="AE169" s="559"/>
      <c r="AF169" s="559"/>
      <c r="AG169" s="559"/>
      <c r="AH169" s="559"/>
      <c r="AI169" s="559"/>
      <c r="AJ169" s="559"/>
      <c r="AK169" s="559"/>
      <c r="AL169" s="559"/>
      <c r="AM169" s="559"/>
      <c r="AN169" s="559"/>
      <c r="AO169" s="559"/>
      <c r="AP169" s="559"/>
      <c r="AQ169" s="559"/>
      <c r="AR169" s="559"/>
      <c r="AS169" s="559"/>
      <c r="AT169" s="559"/>
      <c r="AU169" s="559"/>
      <c r="AV169" s="559"/>
      <c r="AW169" s="559"/>
      <c r="AX169" s="559"/>
      <c r="AY169" s="559"/>
      <c r="AZ169" s="559"/>
      <c r="BA169" s="559"/>
      <c r="BB169" s="559"/>
      <c r="BC169" s="559"/>
      <c r="BD169" s="559"/>
      <c r="BE169" s="559"/>
      <c r="BF169" s="559"/>
      <c r="BG169" s="559"/>
      <c r="BH169" s="559"/>
      <c r="BI169" s="559"/>
      <c r="BJ169" s="559"/>
      <c r="BK169" s="559"/>
      <c r="BL169" s="559"/>
      <c r="BM169" s="559"/>
      <c r="BN169" s="559"/>
      <c r="BO169" s="559"/>
      <c r="BP169" s="559"/>
      <c r="BQ169" s="559"/>
      <c r="BR169" s="559"/>
      <c r="BS169" s="559"/>
      <c r="BT169" s="559"/>
      <c r="BU169" s="559"/>
      <c r="BV169" s="559"/>
      <c r="BW169" s="559"/>
      <c r="BX169" s="559"/>
      <c r="BY169" s="559"/>
      <c r="BZ169" s="559"/>
      <c r="CA169" s="559"/>
      <c r="CB169" s="559"/>
      <c r="CC169" s="559"/>
      <c r="CD169" s="559"/>
      <c r="CE169" s="559"/>
      <c r="CF169" s="559"/>
      <c r="CG169" s="559"/>
      <c r="CH169" s="559"/>
      <c r="CI169" s="559"/>
      <c r="CJ169" s="559"/>
      <c r="CK169" s="559"/>
      <c r="CL169" s="559"/>
      <c r="CM169" s="559"/>
    </row>
    <row r="170" spans="4:91">
      <c r="D170" s="559"/>
      <c r="E170" s="559"/>
      <c r="F170" s="559"/>
      <c r="G170" s="559"/>
      <c r="H170" s="559"/>
      <c r="I170" s="559"/>
      <c r="J170" s="559"/>
      <c r="K170" s="559"/>
      <c r="L170" s="559"/>
      <c r="M170" s="559"/>
      <c r="N170" s="559"/>
      <c r="O170" s="594"/>
      <c r="P170" s="559"/>
      <c r="Q170" s="559"/>
      <c r="R170" s="559"/>
      <c r="S170" s="559"/>
      <c r="T170" s="559"/>
      <c r="U170" s="559"/>
      <c r="V170" s="559"/>
      <c r="W170" s="559"/>
      <c r="X170" s="559"/>
      <c r="Y170" s="559"/>
      <c r="Z170" s="559"/>
      <c r="AA170" s="594"/>
      <c r="AB170" s="559"/>
      <c r="AC170" s="559"/>
      <c r="AD170" s="559"/>
      <c r="AE170" s="559"/>
      <c r="AF170" s="559"/>
      <c r="AG170" s="559"/>
      <c r="AH170" s="559"/>
      <c r="AI170" s="559"/>
      <c r="AJ170" s="559"/>
      <c r="AK170" s="559"/>
      <c r="AL170" s="559"/>
      <c r="AM170" s="559"/>
      <c r="AN170" s="559"/>
      <c r="AO170" s="559"/>
      <c r="AP170" s="559"/>
      <c r="AQ170" s="559"/>
      <c r="AR170" s="559"/>
      <c r="AS170" s="559"/>
      <c r="AT170" s="559"/>
      <c r="AU170" s="559"/>
      <c r="AV170" s="559"/>
      <c r="AW170" s="559"/>
      <c r="AX170" s="559"/>
      <c r="AY170" s="559"/>
      <c r="AZ170" s="559"/>
      <c r="BA170" s="559"/>
      <c r="BB170" s="559"/>
      <c r="BC170" s="559"/>
      <c r="BD170" s="559"/>
      <c r="BE170" s="559"/>
      <c r="BF170" s="559"/>
      <c r="BG170" s="559"/>
      <c r="BH170" s="559"/>
      <c r="BI170" s="559"/>
      <c r="BJ170" s="559"/>
      <c r="BK170" s="559"/>
      <c r="BL170" s="559"/>
      <c r="BM170" s="559"/>
      <c r="BN170" s="559"/>
      <c r="BO170" s="559"/>
      <c r="BP170" s="559"/>
      <c r="BQ170" s="559"/>
      <c r="BR170" s="559"/>
      <c r="BS170" s="559"/>
      <c r="BT170" s="559"/>
      <c r="BU170" s="559"/>
      <c r="BV170" s="559"/>
      <c r="BW170" s="559"/>
      <c r="BX170" s="559"/>
      <c r="BY170" s="559"/>
      <c r="BZ170" s="559"/>
      <c r="CA170" s="559"/>
      <c r="CB170" s="559"/>
      <c r="CC170" s="559"/>
      <c r="CD170" s="559"/>
      <c r="CE170" s="559"/>
      <c r="CF170" s="559"/>
      <c r="CG170" s="559"/>
      <c r="CH170" s="559"/>
      <c r="CI170" s="559"/>
      <c r="CJ170" s="559"/>
      <c r="CK170" s="559"/>
      <c r="CL170" s="559"/>
      <c r="CM170" s="559"/>
    </row>
    <row r="171" spans="4:91">
      <c r="D171" s="559"/>
      <c r="E171" s="559"/>
      <c r="F171" s="559"/>
      <c r="G171" s="559"/>
      <c r="H171" s="559"/>
      <c r="I171" s="559"/>
      <c r="J171" s="559"/>
      <c r="K171" s="559"/>
      <c r="L171" s="559"/>
      <c r="M171" s="559"/>
      <c r="N171" s="559"/>
      <c r="O171" s="594"/>
      <c r="P171" s="559"/>
      <c r="Q171" s="559"/>
      <c r="R171" s="559"/>
      <c r="S171" s="559"/>
      <c r="T171" s="559"/>
      <c r="U171" s="559"/>
      <c r="V171" s="559"/>
      <c r="W171" s="559"/>
      <c r="X171" s="559"/>
      <c r="Y171" s="559"/>
      <c r="Z171" s="559"/>
      <c r="AA171" s="594"/>
      <c r="AB171" s="559"/>
      <c r="AC171" s="559"/>
      <c r="AD171" s="559"/>
      <c r="AE171" s="559"/>
      <c r="AF171" s="559"/>
      <c r="AG171" s="559"/>
      <c r="AH171" s="559"/>
      <c r="AI171" s="559"/>
      <c r="AJ171" s="559"/>
      <c r="AK171" s="559"/>
      <c r="AL171" s="559"/>
      <c r="AM171" s="559"/>
      <c r="AN171" s="559"/>
      <c r="AO171" s="559"/>
      <c r="AP171" s="559"/>
      <c r="AQ171" s="559"/>
      <c r="AR171" s="559"/>
      <c r="AS171" s="559"/>
      <c r="AT171" s="559"/>
      <c r="AU171" s="559"/>
      <c r="AV171" s="559"/>
      <c r="AW171" s="559"/>
      <c r="AX171" s="559"/>
      <c r="AY171" s="559"/>
      <c r="AZ171" s="559"/>
      <c r="BA171" s="559"/>
      <c r="BB171" s="559"/>
      <c r="BC171" s="559"/>
      <c r="BD171" s="559"/>
      <c r="BE171" s="559"/>
      <c r="BF171" s="559"/>
      <c r="BG171" s="559"/>
      <c r="BH171" s="559"/>
      <c r="BI171" s="559"/>
      <c r="BJ171" s="559"/>
      <c r="BK171" s="559"/>
      <c r="BL171" s="559"/>
      <c r="BM171" s="559"/>
      <c r="BN171" s="559"/>
      <c r="BO171" s="559"/>
      <c r="BP171" s="559"/>
      <c r="BQ171" s="559"/>
      <c r="BR171" s="559"/>
      <c r="BS171" s="559"/>
      <c r="BT171" s="559"/>
      <c r="BU171" s="559"/>
      <c r="BV171" s="559"/>
      <c r="BW171" s="559"/>
      <c r="BX171" s="559"/>
      <c r="BY171" s="559"/>
      <c r="BZ171" s="559"/>
      <c r="CA171" s="559"/>
      <c r="CB171" s="559"/>
      <c r="CC171" s="559"/>
      <c r="CD171" s="559"/>
      <c r="CE171" s="559"/>
      <c r="CF171" s="559"/>
      <c r="CG171" s="559"/>
      <c r="CH171" s="559"/>
      <c r="CI171" s="559"/>
      <c r="CJ171" s="559"/>
      <c r="CK171" s="559"/>
      <c r="CL171" s="559"/>
      <c r="CM171" s="559"/>
    </row>
    <row r="172" spans="4:91">
      <c r="D172" s="559"/>
      <c r="E172" s="559"/>
      <c r="F172" s="559"/>
      <c r="G172" s="559"/>
      <c r="H172" s="559"/>
      <c r="I172" s="559"/>
      <c r="J172" s="559"/>
      <c r="K172" s="559"/>
      <c r="L172" s="559"/>
      <c r="M172" s="559"/>
      <c r="N172" s="559"/>
      <c r="O172" s="594"/>
      <c r="P172" s="559"/>
      <c r="Q172" s="559"/>
      <c r="R172" s="559"/>
      <c r="S172" s="559"/>
      <c r="T172" s="559"/>
      <c r="U172" s="559"/>
      <c r="V172" s="559"/>
      <c r="W172" s="559"/>
      <c r="X172" s="559"/>
      <c r="Y172" s="559"/>
      <c r="Z172" s="559"/>
      <c r="AA172" s="594"/>
      <c r="AB172" s="559"/>
      <c r="AC172" s="559"/>
      <c r="AD172" s="559"/>
      <c r="AE172" s="559"/>
      <c r="AF172" s="559"/>
      <c r="AG172" s="559"/>
      <c r="AH172" s="559"/>
      <c r="AI172" s="559"/>
      <c r="AJ172" s="559"/>
      <c r="AK172" s="559"/>
      <c r="AL172" s="559"/>
      <c r="AM172" s="559"/>
      <c r="AN172" s="559"/>
      <c r="AO172" s="559"/>
      <c r="AP172" s="559"/>
      <c r="AQ172" s="559"/>
      <c r="AR172" s="559"/>
      <c r="AS172" s="559"/>
      <c r="AT172" s="559"/>
      <c r="AU172" s="559"/>
      <c r="AV172" s="559"/>
      <c r="AW172" s="559"/>
      <c r="AX172" s="559"/>
      <c r="AY172" s="559"/>
      <c r="AZ172" s="559"/>
      <c r="BA172" s="559"/>
      <c r="BB172" s="559"/>
      <c r="BC172" s="559"/>
      <c r="BD172" s="559"/>
      <c r="BE172" s="559"/>
      <c r="BF172" s="559"/>
      <c r="BG172" s="559"/>
      <c r="BH172" s="559"/>
      <c r="BI172" s="559"/>
      <c r="BJ172" s="559"/>
      <c r="BK172" s="559"/>
      <c r="BL172" s="559"/>
      <c r="BM172" s="559"/>
      <c r="BN172" s="559"/>
      <c r="BO172" s="559"/>
      <c r="BP172" s="559"/>
      <c r="BQ172" s="559"/>
      <c r="BR172" s="559"/>
      <c r="BS172" s="559"/>
      <c r="BT172" s="559"/>
      <c r="BU172" s="559"/>
      <c r="BV172" s="559"/>
      <c r="BW172" s="559"/>
      <c r="BX172" s="559"/>
      <c r="BY172" s="559"/>
      <c r="BZ172" s="559"/>
      <c r="CA172" s="559"/>
      <c r="CB172" s="559"/>
      <c r="CC172" s="559"/>
      <c r="CD172" s="559"/>
      <c r="CE172" s="559"/>
      <c r="CF172" s="559"/>
      <c r="CG172" s="559"/>
      <c r="CH172" s="559"/>
      <c r="CI172" s="559"/>
      <c r="CJ172" s="559"/>
      <c r="CK172" s="559"/>
      <c r="CL172" s="559"/>
      <c r="CM172" s="559"/>
    </row>
    <row r="173" spans="4:91">
      <c r="D173" s="559"/>
      <c r="E173" s="559"/>
      <c r="F173" s="559"/>
      <c r="G173" s="559"/>
      <c r="H173" s="559"/>
      <c r="I173" s="559"/>
      <c r="J173" s="559"/>
      <c r="K173" s="559"/>
      <c r="L173" s="559"/>
      <c r="M173" s="559"/>
      <c r="N173" s="559"/>
      <c r="O173" s="594"/>
      <c r="P173" s="559"/>
      <c r="Q173" s="559"/>
      <c r="R173" s="559"/>
      <c r="S173" s="559"/>
      <c r="T173" s="559"/>
      <c r="U173" s="559"/>
      <c r="V173" s="559"/>
      <c r="W173" s="559"/>
      <c r="X173" s="559"/>
      <c r="Y173" s="559"/>
      <c r="Z173" s="559"/>
      <c r="AA173" s="594"/>
      <c r="AB173" s="559"/>
      <c r="AC173" s="559"/>
      <c r="AD173" s="559"/>
      <c r="AE173" s="559"/>
      <c r="AF173" s="559"/>
      <c r="AG173" s="559"/>
      <c r="AH173" s="559"/>
      <c r="AI173" s="559"/>
      <c r="AJ173" s="559"/>
      <c r="AK173" s="559"/>
      <c r="AL173" s="559"/>
      <c r="AM173" s="559"/>
      <c r="AN173" s="559"/>
      <c r="AO173" s="559"/>
      <c r="AP173" s="559"/>
      <c r="AQ173" s="559"/>
      <c r="AR173" s="559"/>
      <c r="AS173" s="559"/>
      <c r="AT173" s="559"/>
      <c r="AU173" s="559"/>
      <c r="AV173" s="559"/>
      <c r="AW173" s="559"/>
      <c r="AX173" s="559"/>
      <c r="AY173" s="559"/>
      <c r="AZ173" s="559"/>
      <c r="BA173" s="559"/>
      <c r="BB173" s="559"/>
      <c r="BC173" s="559"/>
      <c r="BD173" s="559"/>
      <c r="BE173" s="559"/>
      <c r="BF173" s="559"/>
      <c r="BG173" s="559"/>
      <c r="BH173" s="559"/>
      <c r="BI173" s="559"/>
      <c r="BJ173" s="559"/>
      <c r="BK173" s="559"/>
      <c r="BL173" s="559"/>
      <c r="BM173" s="559"/>
      <c r="BN173" s="559"/>
      <c r="BO173" s="559"/>
      <c r="BP173" s="559"/>
      <c r="BQ173" s="559"/>
      <c r="BR173" s="559"/>
      <c r="BS173" s="559"/>
      <c r="BT173" s="559"/>
      <c r="BU173" s="559"/>
      <c r="BV173" s="559"/>
      <c r="BW173" s="559"/>
      <c r="BX173" s="559"/>
      <c r="BY173" s="559"/>
      <c r="BZ173" s="559"/>
      <c r="CA173" s="559"/>
      <c r="CB173" s="559"/>
      <c r="CC173" s="559"/>
      <c r="CD173" s="559"/>
      <c r="CE173" s="559"/>
      <c r="CF173" s="559"/>
      <c r="CG173" s="559"/>
      <c r="CH173" s="559"/>
      <c r="CI173" s="559"/>
      <c r="CJ173" s="559"/>
      <c r="CK173" s="559"/>
      <c r="CL173" s="559"/>
      <c r="CM173" s="559"/>
    </row>
    <row r="174" spans="4:91">
      <c r="D174" s="559"/>
      <c r="E174" s="559"/>
      <c r="F174" s="559"/>
      <c r="G174" s="559"/>
      <c r="H174" s="559"/>
      <c r="I174" s="559"/>
      <c r="J174" s="559"/>
      <c r="K174" s="559"/>
      <c r="L174" s="559"/>
      <c r="M174" s="559"/>
      <c r="N174" s="559"/>
      <c r="O174" s="594"/>
      <c r="P174" s="559"/>
      <c r="Q174" s="559"/>
      <c r="R174" s="559"/>
      <c r="S174" s="559"/>
      <c r="T174" s="559"/>
      <c r="U174" s="559"/>
      <c r="V174" s="559"/>
      <c r="W174" s="559"/>
      <c r="X174" s="559"/>
      <c r="Y174" s="559"/>
      <c r="Z174" s="559"/>
      <c r="AA174" s="594"/>
      <c r="AB174" s="559"/>
      <c r="AC174" s="559"/>
      <c r="AD174" s="559"/>
      <c r="AE174" s="559"/>
      <c r="AF174" s="559"/>
      <c r="AG174" s="559"/>
      <c r="AH174" s="559"/>
      <c r="AI174" s="559"/>
      <c r="AJ174" s="559"/>
      <c r="AK174" s="559"/>
      <c r="AL174" s="559"/>
      <c r="AM174" s="559"/>
      <c r="AN174" s="559"/>
      <c r="AO174" s="559"/>
      <c r="AP174" s="559"/>
      <c r="AQ174" s="559"/>
      <c r="AR174" s="559"/>
      <c r="AS174" s="559"/>
      <c r="AT174" s="559"/>
      <c r="AU174" s="559"/>
      <c r="AV174" s="559"/>
      <c r="AW174" s="559"/>
      <c r="AX174" s="559"/>
      <c r="AY174" s="559"/>
      <c r="AZ174" s="559"/>
      <c r="BA174" s="559"/>
      <c r="BB174" s="559"/>
      <c r="BC174" s="559"/>
      <c r="BD174" s="559"/>
      <c r="BE174" s="559"/>
      <c r="BF174" s="559"/>
      <c r="BG174" s="559"/>
      <c r="BH174" s="559"/>
      <c r="BI174" s="559"/>
      <c r="BJ174" s="559"/>
      <c r="BK174" s="559"/>
      <c r="BL174" s="559"/>
      <c r="BM174" s="559"/>
      <c r="BN174" s="559"/>
      <c r="BO174" s="559"/>
      <c r="BP174" s="559"/>
      <c r="BQ174" s="559"/>
      <c r="BR174" s="559"/>
      <c r="BS174" s="559"/>
      <c r="BT174" s="559"/>
      <c r="BU174" s="559"/>
      <c r="BV174" s="559"/>
      <c r="BW174" s="559"/>
      <c r="BX174" s="559"/>
      <c r="BY174" s="559"/>
      <c r="BZ174" s="559"/>
      <c r="CA174" s="559"/>
      <c r="CB174" s="559"/>
      <c r="CC174" s="559"/>
      <c r="CD174" s="559"/>
      <c r="CE174" s="559"/>
      <c r="CF174" s="559"/>
      <c r="CG174" s="559"/>
      <c r="CH174" s="559"/>
      <c r="CI174" s="559"/>
      <c r="CJ174" s="559"/>
      <c r="CK174" s="559"/>
      <c r="CL174" s="559"/>
      <c r="CM174" s="559"/>
    </row>
    <row r="175" spans="4:91">
      <c r="D175" s="559"/>
      <c r="E175" s="559"/>
      <c r="F175" s="559"/>
      <c r="G175" s="559"/>
      <c r="H175" s="559"/>
      <c r="I175" s="559"/>
      <c r="J175" s="559"/>
      <c r="K175" s="559"/>
      <c r="L175" s="559"/>
      <c r="M175" s="559"/>
      <c r="N175" s="559"/>
      <c r="O175" s="594"/>
      <c r="P175" s="559"/>
      <c r="Q175" s="559"/>
      <c r="R175" s="559"/>
      <c r="S175" s="559"/>
      <c r="T175" s="559"/>
      <c r="U175" s="559"/>
      <c r="V175" s="559"/>
      <c r="W175" s="559"/>
      <c r="X175" s="559"/>
      <c r="Y175" s="559"/>
      <c r="Z175" s="559"/>
      <c r="AA175" s="594"/>
      <c r="AB175" s="559"/>
      <c r="AC175" s="559"/>
      <c r="AD175" s="559"/>
      <c r="AE175" s="559"/>
      <c r="AF175" s="559"/>
      <c r="AG175" s="559"/>
      <c r="AH175" s="559"/>
      <c r="AI175" s="559"/>
      <c r="AJ175" s="559"/>
      <c r="AK175" s="559"/>
      <c r="AL175" s="559"/>
      <c r="AM175" s="559"/>
      <c r="AN175" s="559"/>
      <c r="AO175" s="559"/>
      <c r="AP175" s="559"/>
      <c r="AQ175" s="559"/>
      <c r="AR175" s="559"/>
      <c r="AS175" s="559"/>
      <c r="AT175" s="559"/>
      <c r="AU175" s="559"/>
      <c r="AV175" s="559"/>
      <c r="AW175" s="559"/>
      <c r="AX175" s="559"/>
      <c r="AY175" s="559"/>
      <c r="AZ175" s="559"/>
      <c r="BA175" s="559"/>
      <c r="BB175" s="559"/>
      <c r="BC175" s="559"/>
      <c r="BD175" s="559"/>
      <c r="BE175" s="559"/>
      <c r="BF175" s="559"/>
      <c r="BG175" s="559"/>
      <c r="BH175" s="559"/>
      <c r="BI175" s="559"/>
      <c r="BJ175" s="559"/>
      <c r="BK175" s="559"/>
      <c r="BL175" s="559"/>
      <c r="BM175" s="559"/>
      <c r="BN175" s="559"/>
      <c r="BO175" s="559"/>
      <c r="BP175" s="559"/>
      <c r="BQ175" s="559"/>
      <c r="BR175" s="559"/>
      <c r="BS175" s="559"/>
      <c r="BT175" s="559"/>
      <c r="BU175" s="559"/>
      <c r="BV175" s="559"/>
      <c r="BW175" s="559"/>
      <c r="BX175" s="559"/>
      <c r="BY175" s="559"/>
      <c r="BZ175" s="559"/>
      <c r="CA175" s="559"/>
      <c r="CB175" s="559"/>
      <c r="CC175" s="559"/>
      <c r="CD175" s="559"/>
      <c r="CE175" s="559"/>
      <c r="CF175" s="559"/>
      <c r="CG175" s="559"/>
      <c r="CH175" s="559"/>
      <c r="CI175" s="559"/>
      <c r="CJ175" s="559"/>
      <c r="CK175" s="559"/>
      <c r="CL175" s="559"/>
      <c r="CM175" s="559"/>
    </row>
    <row r="176" spans="4:91">
      <c r="D176" s="559"/>
      <c r="E176" s="559"/>
      <c r="F176" s="559"/>
      <c r="G176" s="559"/>
      <c r="H176" s="559"/>
      <c r="I176" s="559"/>
      <c r="J176" s="559"/>
      <c r="K176" s="559"/>
      <c r="L176" s="559"/>
      <c r="M176" s="559"/>
      <c r="N176" s="559"/>
      <c r="O176" s="594"/>
      <c r="P176" s="559"/>
      <c r="Q176" s="559"/>
      <c r="R176" s="559"/>
      <c r="S176" s="559"/>
      <c r="T176" s="559"/>
      <c r="U176" s="559"/>
      <c r="V176" s="559"/>
      <c r="W176" s="559"/>
      <c r="X176" s="559"/>
      <c r="Y176" s="559"/>
      <c r="Z176" s="559"/>
      <c r="AA176" s="594"/>
      <c r="AB176" s="559"/>
      <c r="AC176" s="559"/>
      <c r="AD176" s="559"/>
      <c r="AE176" s="559"/>
      <c r="AF176" s="559"/>
      <c r="AG176" s="559"/>
      <c r="AH176" s="559"/>
      <c r="AI176" s="559"/>
      <c r="AJ176" s="559"/>
      <c r="AK176" s="559"/>
      <c r="AL176" s="559"/>
      <c r="AM176" s="559"/>
      <c r="AN176" s="559"/>
      <c r="AO176" s="559"/>
      <c r="AP176" s="559"/>
      <c r="AQ176" s="559"/>
      <c r="AR176" s="559"/>
      <c r="AS176" s="559"/>
      <c r="AT176" s="559"/>
      <c r="AU176" s="559"/>
      <c r="AV176" s="559"/>
      <c r="AW176" s="559"/>
      <c r="AX176" s="559"/>
      <c r="AY176" s="559"/>
      <c r="AZ176" s="559"/>
      <c r="BA176" s="559"/>
      <c r="BB176" s="559"/>
      <c r="BC176" s="559"/>
      <c r="BD176" s="559"/>
      <c r="BE176" s="559"/>
      <c r="BF176" s="559"/>
      <c r="BG176" s="559"/>
      <c r="BH176" s="559"/>
      <c r="BI176" s="559"/>
      <c r="BJ176" s="559"/>
      <c r="BK176" s="559"/>
      <c r="BL176" s="559"/>
      <c r="BM176" s="559"/>
      <c r="BN176" s="559"/>
      <c r="BO176" s="559"/>
      <c r="BP176" s="559"/>
      <c r="BQ176" s="559"/>
      <c r="BR176" s="559"/>
      <c r="BS176" s="559"/>
      <c r="BT176" s="559"/>
      <c r="BU176" s="559"/>
      <c r="BV176" s="559"/>
      <c r="BW176" s="559"/>
      <c r="BX176" s="559"/>
      <c r="BY176" s="559"/>
      <c r="BZ176" s="559"/>
      <c r="CA176" s="559"/>
      <c r="CB176" s="559"/>
      <c r="CC176" s="559"/>
      <c r="CD176" s="559"/>
      <c r="CE176" s="559"/>
      <c r="CF176" s="559"/>
      <c r="CG176" s="559"/>
      <c r="CH176" s="559"/>
      <c r="CI176" s="559"/>
      <c r="CJ176" s="559"/>
      <c r="CK176" s="559"/>
      <c r="CL176" s="559"/>
      <c r="CM176" s="559"/>
    </row>
    <row r="177" spans="4:91">
      <c r="D177" s="559"/>
      <c r="E177" s="559"/>
      <c r="F177" s="559"/>
      <c r="G177" s="559"/>
      <c r="H177" s="559"/>
      <c r="I177" s="559"/>
      <c r="J177" s="559"/>
      <c r="K177" s="559"/>
      <c r="L177" s="559"/>
      <c r="M177" s="559"/>
      <c r="N177" s="559"/>
      <c r="O177" s="594"/>
      <c r="P177" s="559"/>
      <c r="Q177" s="559"/>
      <c r="R177" s="559"/>
      <c r="S177" s="559"/>
      <c r="T177" s="559"/>
      <c r="U177" s="559"/>
      <c r="V177" s="559"/>
      <c r="W177" s="559"/>
      <c r="X177" s="559"/>
      <c r="Y177" s="559"/>
      <c r="Z177" s="559"/>
      <c r="AA177" s="594"/>
      <c r="AB177" s="559"/>
      <c r="AC177" s="559"/>
      <c r="AD177" s="559"/>
      <c r="AE177" s="559"/>
      <c r="AF177" s="559"/>
      <c r="AG177" s="559"/>
      <c r="AH177" s="559"/>
      <c r="AI177" s="559"/>
      <c r="AJ177" s="559"/>
      <c r="AK177" s="559"/>
      <c r="AL177" s="559"/>
      <c r="AM177" s="559"/>
      <c r="AN177" s="559"/>
      <c r="AO177" s="559"/>
      <c r="AP177" s="559"/>
      <c r="AQ177" s="559"/>
      <c r="AR177" s="559"/>
      <c r="AS177" s="559"/>
      <c r="AT177" s="559"/>
      <c r="AU177" s="559"/>
      <c r="AV177" s="559"/>
      <c r="AW177" s="559"/>
      <c r="AX177" s="559"/>
      <c r="AY177" s="559"/>
      <c r="AZ177" s="559"/>
      <c r="BA177" s="559"/>
      <c r="BB177" s="559"/>
      <c r="BC177" s="559"/>
      <c r="BD177" s="559"/>
      <c r="BE177" s="559"/>
      <c r="BF177" s="559"/>
      <c r="BG177" s="559"/>
      <c r="BH177" s="559"/>
      <c r="BI177" s="559"/>
      <c r="BJ177" s="559"/>
      <c r="BK177" s="559"/>
      <c r="BL177" s="559"/>
      <c r="BM177" s="559"/>
      <c r="BN177" s="559"/>
      <c r="BO177" s="559"/>
      <c r="BP177" s="559"/>
      <c r="BQ177" s="559"/>
      <c r="BR177" s="559"/>
      <c r="BS177" s="559"/>
      <c r="BT177" s="559"/>
      <c r="BU177" s="559"/>
      <c r="BV177" s="559"/>
      <c r="BW177" s="559"/>
      <c r="BX177" s="559"/>
      <c r="BY177" s="559"/>
      <c r="BZ177" s="559"/>
      <c r="CA177" s="559"/>
      <c r="CB177" s="559"/>
      <c r="CC177" s="559"/>
      <c r="CD177" s="559"/>
      <c r="CE177" s="559"/>
      <c r="CF177" s="559"/>
      <c r="CG177" s="559"/>
      <c r="CH177" s="559"/>
      <c r="CI177" s="559"/>
      <c r="CJ177" s="559"/>
      <c r="CK177" s="559"/>
      <c r="CL177" s="559"/>
      <c r="CM177" s="559"/>
    </row>
    <row r="178" spans="4:91">
      <c r="D178" s="559"/>
      <c r="E178" s="559"/>
      <c r="F178" s="559"/>
      <c r="G178" s="559"/>
      <c r="H178" s="559"/>
      <c r="I178" s="559"/>
      <c r="J178" s="559"/>
      <c r="K178" s="559"/>
      <c r="L178" s="559"/>
      <c r="M178" s="559"/>
      <c r="N178" s="559"/>
      <c r="O178" s="594"/>
      <c r="P178" s="559"/>
      <c r="Q178" s="559"/>
      <c r="R178" s="559"/>
      <c r="S178" s="559"/>
      <c r="T178" s="559"/>
      <c r="U178" s="559"/>
      <c r="V178" s="559"/>
      <c r="W178" s="559"/>
      <c r="X178" s="559"/>
      <c r="Y178" s="559"/>
      <c r="Z178" s="559"/>
      <c r="AA178" s="594"/>
      <c r="AB178" s="559"/>
      <c r="AC178" s="559"/>
      <c r="AD178" s="559"/>
      <c r="AE178" s="559"/>
      <c r="AF178" s="559"/>
      <c r="AG178" s="559"/>
      <c r="AH178" s="559"/>
      <c r="AI178" s="559"/>
      <c r="AJ178" s="559"/>
      <c r="AK178" s="559"/>
      <c r="AL178" s="559"/>
      <c r="AM178" s="559"/>
      <c r="AN178" s="559"/>
      <c r="AO178" s="559"/>
      <c r="AP178" s="559"/>
      <c r="AQ178" s="559"/>
      <c r="AR178" s="559"/>
      <c r="AS178" s="559"/>
      <c r="AT178" s="559"/>
      <c r="AU178" s="559"/>
      <c r="AV178" s="559"/>
      <c r="AW178" s="559"/>
      <c r="AX178" s="559"/>
      <c r="AY178" s="559"/>
      <c r="AZ178" s="559"/>
      <c r="BA178" s="559"/>
      <c r="BB178" s="559"/>
      <c r="BC178" s="559"/>
      <c r="BD178" s="559"/>
      <c r="BE178" s="559"/>
      <c r="BF178" s="559"/>
      <c r="BG178" s="559"/>
      <c r="BH178" s="559"/>
      <c r="BI178" s="559"/>
      <c r="BJ178" s="559"/>
      <c r="BK178" s="559"/>
      <c r="BL178" s="559"/>
      <c r="BM178" s="559"/>
      <c r="BN178" s="559"/>
      <c r="BO178" s="559"/>
      <c r="BP178" s="559"/>
      <c r="BQ178" s="559"/>
      <c r="BR178" s="559"/>
      <c r="BS178" s="559"/>
      <c r="BT178" s="559"/>
      <c r="BU178" s="559"/>
      <c r="BV178" s="559"/>
      <c r="BW178" s="559"/>
      <c r="BX178" s="559"/>
      <c r="BY178" s="559"/>
      <c r="BZ178" s="559"/>
      <c r="CA178" s="559"/>
      <c r="CB178" s="559"/>
      <c r="CC178" s="559"/>
      <c r="CD178" s="559"/>
      <c r="CE178" s="559"/>
      <c r="CF178" s="559"/>
      <c r="CG178" s="559"/>
      <c r="CH178" s="559"/>
      <c r="CI178" s="559"/>
      <c r="CJ178" s="559"/>
      <c r="CK178" s="559"/>
      <c r="CL178" s="559"/>
      <c r="CM178" s="559"/>
    </row>
    <row r="179" spans="4:91">
      <c r="D179" s="559"/>
      <c r="E179" s="559"/>
      <c r="F179" s="559"/>
      <c r="G179" s="559"/>
      <c r="H179" s="559"/>
      <c r="I179" s="559"/>
      <c r="J179" s="559"/>
      <c r="K179" s="559"/>
      <c r="L179" s="559"/>
      <c r="M179" s="559"/>
      <c r="N179" s="559"/>
      <c r="O179" s="594"/>
      <c r="P179" s="559"/>
      <c r="Q179" s="559"/>
      <c r="R179" s="559"/>
      <c r="S179" s="559"/>
      <c r="T179" s="559"/>
      <c r="U179" s="559"/>
      <c r="V179" s="559"/>
      <c r="W179" s="559"/>
      <c r="X179" s="559"/>
      <c r="Y179" s="559"/>
      <c r="Z179" s="559"/>
      <c r="AA179" s="594"/>
      <c r="AB179" s="559"/>
      <c r="AC179" s="559"/>
      <c r="AD179" s="559"/>
      <c r="AE179" s="559"/>
      <c r="AF179" s="559"/>
      <c r="AG179" s="559"/>
      <c r="AH179" s="559"/>
      <c r="AI179" s="559"/>
      <c r="AJ179" s="559"/>
      <c r="AK179" s="559"/>
      <c r="AL179" s="559"/>
      <c r="AM179" s="559"/>
      <c r="AN179" s="559"/>
      <c r="AO179" s="559"/>
      <c r="AP179" s="559"/>
      <c r="AQ179" s="559"/>
      <c r="AR179" s="559"/>
      <c r="AS179" s="559"/>
      <c r="AT179" s="559"/>
      <c r="AU179" s="559"/>
      <c r="AV179" s="559"/>
      <c r="AW179" s="559"/>
      <c r="AX179" s="559"/>
      <c r="AY179" s="559"/>
      <c r="AZ179" s="559"/>
      <c r="BA179" s="559"/>
      <c r="BB179" s="559"/>
      <c r="BC179" s="559"/>
      <c r="BD179" s="559"/>
      <c r="BE179" s="559"/>
      <c r="BF179" s="559"/>
      <c r="BG179" s="559"/>
      <c r="BH179" s="559"/>
      <c r="BI179" s="559"/>
      <c r="BJ179" s="559"/>
      <c r="BK179" s="559"/>
      <c r="BL179" s="559"/>
      <c r="BM179" s="559"/>
      <c r="BN179" s="559"/>
      <c r="BO179" s="559"/>
      <c r="BP179" s="559"/>
      <c r="BQ179" s="559"/>
      <c r="BR179" s="559"/>
      <c r="BS179" s="559"/>
      <c r="BT179" s="559"/>
      <c r="BU179" s="559"/>
      <c r="BV179" s="559"/>
      <c r="BW179" s="559"/>
      <c r="BX179" s="559"/>
      <c r="BY179" s="559"/>
      <c r="BZ179" s="559"/>
      <c r="CA179" s="559"/>
      <c r="CB179" s="559"/>
      <c r="CC179" s="559"/>
      <c r="CD179" s="559"/>
      <c r="CE179" s="559"/>
      <c r="CF179" s="559"/>
      <c r="CG179" s="559"/>
      <c r="CH179" s="559"/>
      <c r="CI179" s="559"/>
      <c r="CJ179" s="559"/>
      <c r="CK179" s="559"/>
      <c r="CL179" s="559"/>
      <c r="CM179" s="559"/>
    </row>
    <row r="180" spans="4:91">
      <c r="D180" s="559"/>
      <c r="E180" s="559"/>
      <c r="F180" s="559"/>
      <c r="G180" s="559"/>
      <c r="H180" s="559"/>
      <c r="I180" s="559"/>
      <c r="J180" s="559"/>
      <c r="K180" s="559"/>
      <c r="L180" s="559"/>
      <c r="M180" s="559"/>
      <c r="N180" s="559"/>
      <c r="O180" s="594"/>
      <c r="P180" s="559"/>
      <c r="Q180" s="559"/>
      <c r="R180" s="559"/>
      <c r="S180" s="559"/>
      <c r="T180" s="559"/>
      <c r="U180" s="559"/>
      <c r="V180" s="559"/>
      <c r="W180" s="559"/>
      <c r="X180" s="559"/>
      <c r="Y180" s="559"/>
      <c r="Z180" s="559"/>
      <c r="AA180" s="594"/>
      <c r="AB180" s="559"/>
      <c r="AC180" s="559"/>
      <c r="AD180" s="559"/>
      <c r="AE180" s="559"/>
      <c r="AF180" s="559"/>
      <c r="AG180" s="559"/>
      <c r="AH180" s="559"/>
      <c r="AI180" s="559"/>
      <c r="AJ180" s="559"/>
      <c r="AK180" s="559"/>
      <c r="AL180" s="559"/>
      <c r="AM180" s="559"/>
      <c r="AN180" s="559"/>
      <c r="AO180" s="559"/>
      <c r="AP180" s="559"/>
      <c r="AQ180" s="559"/>
      <c r="AR180" s="559"/>
      <c r="AS180" s="559"/>
      <c r="AT180" s="559"/>
      <c r="AU180" s="559"/>
      <c r="AV180" s="559"/>
      <c r="AW180" s="559"/>
      <c r="AX180" s="559"/>
      <c r="AY180" s="559"/>
      <c r="AZ180" s="559"/>
      <c r="BA180" s="559"/>
      <c r="BB180" s="559"/>
      <c r="BC180" s="559"/>
      <c r="BD180" s="559"/>
      <c r="BE180" s="559"/>
      <c r="BF180" s="559"/>
      <c r="BG180" s="559"/>
      <c r="BH180" s="559"/>
      <c r="BI180" s="559"/>
      <c r="BJ180" s="559"/>
      <c r="BK180" s="559"/>
      <c r="BL180" s="559"/>
      <c r="BM180" s="559"/>
      <c r="BN180" s="559"/>
      <c r="BO180" s="559"/>
      <c r="BP180" s="559"/>
      <c r="BQ180" s="559"/>
      <c r="BR180" s="559"/>
      <c r="BS180" s="559"/>
      <c r="BT180" s="559"/>
      <c r="BU180" s="559"/>
      <c r="BV180" s="559"/>
      <c r="BW180" s="559"/>
      <c r="BX180" s="559"/>
      <c r="BY180" s="559"/>
      <c r="BZ180" s="559"/>
      <c r="CA180" s="559"/>
      <c r="CB180" s="559"/>
      <c r="CC180" s="559"/>
      <c r="CD180" s="559"/>
      <c r="CE180" s="559"/>
      <c r="CF180" s="559"/>
      <c r="CG180" s="559"/>
      <c r="CH180" s="559"/>
      <c r="CI180" s="559"/>
      <c r="CJ180" s="559"/>
      <c r="CK180" s="559"/>
      <c r="CL180" s="559"/>
      <c r="CM180" s="559"/>
    </row>
    <row r="181" spans="4:91">
      <c r="D181" s="559"/>
      <c r="E181" s="559"/>
      <c r="F181" s="559"/>
      <c r="G181" s="559"/>
      <c r="H181" s="559"/>
      <c r="I181" s="559"/>
      <c r="J181" s="559"/>
      <c r="K181" s="559"/>
      <c r="L181" s="559"/>
      <c r="M181" s="559"/>
      <c r="N181" s="559"/>
      <c r="O181" s="594"/>
      <c r="P181" s="559"/>
      <c r="Q181" s="559"/>
      <c r="R181" s="559"/>
      <c r="S181" s="559"/>
      <c r="T181" s="559"/>
      <c r="U181" s="559"/>
      <c r="V181" s="559"/>
      <c r="W181" s="559"/>
      <c r="X181" s="559"/>
      <c r="Y181" s="559"/>
      <c r="Z181" s="559"/>
      <c r="AA181" s="594"/>
      <c r="AB181" s="559"/>
      <c r="AC181" s="559"/>
      <c r="AD181" s="559"/>
      <c r="AE181" s="559"/>
      <c r="AF181" s="559"/>
      <c r="AG181" s="559"/>
      <c r="AH181" s="559"/>
      <c r="AI181" s="559"/>
      <c r="AJ181" s="559"/>
      <c r="AK181" s="559"/>
      <c r="AL181" s="559"/>
      <c r="AM181" s="559"/>
      <c r="AN181" s="559"/>
      <c r="AO181" s="559"/>
      <c r="AP181" s="559"/>
      <c r="AQ181" s="559"/>
      <c r="AR181" s="559"/>
      <c r="AS181" s="559"/>
      <c r="AT181" s="559"/>
      <c r="AU181" s="559"/>
      <c r="AV181" s="559"/>
      <c r="AW181" s="559"/>
      <c r="AX181" s="559"/>
      <c r="AY181" s="559"/>
      <c r="AZ181" s="559"/>
      <c r="BA181" s="559"/>
      <c r="BB181" s="559"/>
      <c r="BC181" s="559"/>
      <c r="BD181" s="559"/>
      <c r="BE181" s="559"/>
      <c r="BF181" s="559"/>
      <c r="BG181" s="559"/>
      <c r="BH181" s="559"/>
      <c r="BI181" s="559"/>
      <c r="BJ181" s="559"/>
      <c r="BK181" s="559"/>
      <c r="BL181" s="559"/>
      <c r="BM181" s="559"/>
      <c r="BN181" s="559"/>
      <c r="BO181" s="559"/>
      <c r="BP181" s="559"/>
      <c r="BQ181" s="559"/>
      <c r="BR181" s="559"/>
      <c r="BS181" s="559"/>
      <c r="BT181" s="559"/>
      <c r="BU181" s="559"/>
      <c r="BV181" s="559"/>
      <c r="BW181" s="559"/>
      <c r="BX181" s="559"/>
      <c r="BY181" s="559"/>
      <c r="BZ181" s="559"/>
      <c r="CA181" s="559"/>
      <c r="CB181" s="559"/>
      <c r="CC181" s="559"/>
      <c r="CD181" s="559"/>
      <c r="CE181" s="559"/>
      <c r="CF181" s="559"/>
      <c r="CG181" s="559"/>
      <c r="CH181" s="559"/>
      <c r="CI181" s="559"/>
      <c r="CJ181" s="559"/>
      <c r="CK181" s="559"/>
      <c r="CL181" s="559"/>
      <c r="CM181" s="559"/>
    </row>
    <row r="182" spans="4:91">
      <c r="D182" s="559"/>
      <c r="E182" s="559"/>
      <c r="F182" s="559"/>
      <c r="G182" s="559"/>
      <c r="H182" s="559"/>
      <c r="I182" s="559"/>
      <c r="J182" s="559"/>
      <c r="K182" s="559"/>
      <c r="L182" s="559"/>
      <c r="M182" s="559"/>
      <c r="N182" s="559"/>
      <c r="O182" s="594"/>
      <c r="P182" s="559"/>
      <c r="Q182" s="559"/>
      <c r="R182" s="559"/>
      <c r="S182" s="559"/>
      <c r="T182" s="559"/>
      <c r="U182" s="559"/>
      <c r="V182" s="559"/>
      <c r="W182" s="559"/>
      <c r="X182" s="559"/>
      <c r="Y182" s="559"/>
      <c r="Z182" s="559"/>
      <c r="AA182" s="594"/>
      <c r="AB182" s="559"/>
      <c r="AC182" s="559"/>
      <c r="AD182" s="559"/>
      <c r="AE182" s="559"/>
      <c r="AF182" s="559"/>
      <c r="AG182" s="559"/>
      <c r="AH182" s="559"/>
      <c r="AI182" s="559"/>
      <c r="AJ182" s="559"/>
      <c r="AK182" s="559"/>
      <c r="AL182" s="559"/>
      <c r="AM182" s="559"/>
      <c r="AN182" s="559"/>
      <c r="AO182" s="559"/>
      <c r="AP182" s="559"/>
      <c r="AQ182" s="559"/>
      <c r="AR182" s="559"/>
      <c r="AS182" s="559"/>
      <c r="AT182" s="559"/>
      <c r="AU182" s="559"/>
      <c r="AV182" s="559"/>
      <c r="AW182" s="559"/>
      <c r="AX182" s="559"/>
      <c r="AY182" s="559"/>
      <c r="AZ182" s="559"/>
      <c r="BA182" s="559"/>
      <c r="BB182" s="559"/>
      <c r="BC182" s="559"/>
      <c r="BD182" s="559"/>
      <c r="BE182" s="559"/>
      <c r="BF182" s="559"/>
      <c r="BG182" s="559"/>
      <c r="BH182" s="559"/>
      <c r="BI182" s="559"/>
      <c r="BJ182" s="559"/>
      <c r="BK182" s="559"/>
      <c r="BL182" s="559"/>
      <c r="BM182" s="559"/>
      <c r="BN182" s="559"/>
      <c r="BO182" s="559"/>
      <c r="BP182" s="559"/>
      <c r="BQ182" s="559"/>
      <c r="BR182" s="559"/>
      <c r="BS182" s="559"/>
      <c r="BT182" s="559"/>
      <c r="BU182" s="559"/>
      <c r="BV182" s="559"/>
      <c r="BW182" s="559"/>
      <c r="BX182" s="559"/>
      <c r="BY182" s="559"/>
      <c r="BZ182" s="559"/>
      <c r="CA182" s="559"/>
      <c r="CB182" s="559"/>
      <c r="CC182" s="559"/>
      <c r="CD182" s="559"/>
      <c r="CE182" s="559"/>
      <c r="CF182" s="559"/>
      <c r="CG182" s="559"/>
      <c r="CH182" s="559"/>
      <c r="CI182" s="559"/>
      <c r="CJ182" s="559"/>
      <c r="CK182" s="559"/>
      <c r="CL182" s="559"/>
      <c r="CM182" s="559"/>
    </row>
    <row r="183" spans="4:91">
      <c r="D183" s="559"/>
      <c r="E183" s="559"/>
      <c r="F183" s="559"/>
      <c r="G183" s="559"/>
      <c r="H183" s="559"/>
      <c r="I183" s="559"/>
      <c r="J183" s="559"/>
      <c r="K183" s="559"/>
      <c r="L183" s="559"/>
      <c r="M183" s="559"/>
      <c r="N183" s="559"/>
      <c r="O183" s="594"/>
      <c r="P183" s="559"/>
      <c r="Q183" s="559"/>
      <c r="R183" s="559"/>
      <c r="S183" s="559"/>
      <c r="T183" s="559"/>
      <c r="U183" s="559"/>
      <c r="V183" s="559"/>
      <c r="W183" s="559"/>
      <c r="X183" s="559"/>
      <c r="Y183" s="559"/>
      <c r="Z183" s="559"/>
      <c r="AA183" s="594"/>
      <c r="AB183" s="559"/>
      <c r="AC183" s="559"/>
      <c r="AD183" s="559"/>
      <c r="AE183" s="559"/>
      <c r="AF183" s="559"/>
      <c r="AG183" s="559"/>
      <c r="AH183" s="559"/>
      <c r="AI183" s="559"/>
      <c r="AJ183" s="559"/>
      <c r="AK183" s="559"/>
      <c r="AL183" s="559"/>
      <c r="AM183" s="559"/>
      <c r="AN183" s="559"/>
      <c r="AO183" s="559"/>
      <c r="AP183" s="559"/>
      <c r="AQ183" s="559"/>
      <c r="AR183" s="559"/>
      <c r="AS183" s="559"/>
      <c r="AT183" s="559"/>
      <c r="AU183" s="559"/>
      <c r="AV183" s="559"/>
      <c r="AW183" s="559"/>
      <c r="AX183" s="559"/>
      <c r="AY183" s="559"/>
      <c r="AZ183" s="559"/>
      <c r="BA183" s="559"/>
      <c r="BB183" s="559"/>
      <c r="BC183" s="559"/>
      <c r="BD183" s="559"/>
      <c r="BE183" s="559"/>
      <c r="BF183" s="559"/>
      <c r="BG183" s="559"/>
      <c r="BH183" s="559"/>
      <c r="BI183" s="559"/>
      <c r="BJ183" s="559"/>
      <c r="BK183" s="559"/>
      <c r="BL183" s="559"/>
      <c r="BM183" s="559"/>
      <c r="BN183" s="559"/>
      <c r="BO183" s="559"/>
      <c r="BP183" s="559"/>
      <c r="BQ183" s="559"/>
      <c r="BR183" s="559"/>
      <c r="BS183" s="559"/>
      <c r="BT183" s="559"/>
      <c r="BU183" s="559"/>
      <c r="BV183" s="559"/>
      <c r="BW183" s="559"/>
      <c r="BX183" s="559"/>
      <c r="BY183" s="559"/>
      <c r="BZ183" s="559"/>
      <c r="CA183" s="559"/>
      <c r="CB183" s="559"/>
      <c r="CC183" s="559"/>
      <c r="CD183" s="559"/>
      <c r="CE183" s="559"/>
      <c r="CF183" s="559"/>
      <c r="CG183" s="559"/>
      <c r="CH183" s="559"/>
      <c r="CI183" s="559"/>
      <c r="CJ183" s="559"/>
      <c r="CK183" s="559"/>
      <c r="CL183" s="559"/>
      <c r="CM183" s="559"/>
    </row>
    <row r="184" spans="4:91">
      <c r="D184" s="559"/>
      <c r="E184" s="559"/>
      <c r="F184" s="559"/>
      <c r="G184" s="559"/>
      <c r="H184" s="559"/>
      <c r="I184" s="559"/>
      <c r="J184" s="559"/>
      <c r="K184" s="559"/>
      <c r="L184" s="559"/>
      <c r="M184" s="559"/>
      <c r="N184" s="559"/>
      <c r="O184" s="594"/>
      <c r="P184" s="559"/>
      <c r="Q184" s="559"/>
      <c r="R184" s="559"/>
      <c r="S184" s="559"/>
      <c r="T184" s="559"/>
      <c r="U184" s="559"/>
      <c r="V184" s="559"/>
      <c r="W184" s="559"/>
      <c r="X184" s="559"/>
      <c r="Y184" s="559"/>
      <c r="Z184" s="559"/>
      <c r="AA184" s="594"/>
      <c r="AB184" s="559"/>
      <c r="AC184" s="559"/>
      <c r="AD184" s="559"/>
      <c r="AE184" s="559"/>
      <c r="AF184" s="559"/>
      <c r="AG184" s="559"/>
      <c r="AH184" s="559"/>
      <c r="AI184" s="559"/>
      <c r="AJ184" s="559"/>
      <c r="AK184" s="559"/>
      <c r="AL184" s="559"/>
      <c r="AM184" s="559"/>
      <c r="AN184" s="559"/>
      <c r="AO184" s="559"/>
      <c r="AP184" s="559"/>
      <c r="AQ184" s="559"/>
      <c r="AR184" s="559"/>
      <c r="AS184" s="559"/>
      <c r="AT184" s="559"/>
      <c r="AU184" s="559"/>
      <c r="AV184" s="559"/>
      <c r="AW184" s="559"/>
      <c r="AX184" s="559"/>
      <c r="AY184" s="559"/>
      <c r="AZ184" s="559"/>
      <c r="BA184" s="559"/>
      <c r="BB184" s="559"/>
      <c r="BC184" s="559"/>
      <c r="BD184" s="559"/>
      <c r="BE184" s="559"/>
      <c r="BF184" s="559"/>
      <c r="BG184" s="559"/>
      <c r="BH184" s="559"/>
      <c r="BI184" s="559"/>
      <c r="BJ184" s="559"/>
      <c r="BK184" s="559"/>
      <c r="BL184" s="559"/>
      <c r="BM184" s="559"/>
      <c r="BN184" s="559"/>
      <c r="BO184" s="559"/>
      <c r="BP184" s="559"/>
      <c r="BQ184" s="559"/>
      <c r="BR184" s="559"/>
      <c r="BS184" s="559"/>
      <c r="BT184" s="559"/>
      <c r="BU184" s="559"/>
      <c r="BV184" s="559"/>
      <c r="BW184" s="559"/>
      <c r="BX184" s="559"/>
      <c r="BY184" s="559"/>
      <c r="BZ184" s="559"/>
      <c r="CA184" s="559"/>
      <c r="CB184" s="559"/>
      <c r="CC184" s="559"/>
      <c r="CD184" s="559"/>
      <c r="CE184" s="559"/>
      <c r="CF184" s="559"/>
      <c r="CG184" s="559"/>
      <c r="CH184" s="559"/>
      <c r="CI184" s="559"/>
      <c r="CJ184" s="559"/>
      <c r="CK184" s="559"/>
      <c r="CL184" s="559"/>
      <c r="CM184" s="559"/>
    </row>
    <row r="185" spans="4:91">
      <c r="D185" s="559"/>
      <c r="E185" s="559"/>
      <c r="F185" s="559"/>
      <c r="G185" s="559"/>
      <c r="H185" s="559"/>
      <c r="I185" s="559"/>
      <c r="J185" s="559"/>
      <c r="K185" s="559"/>
      <c r="L185" s="559"/>
      <c r="M185" s="559"/>
      <c r="N185" s="559"/>
      <c r="O185" s="594"/>
      <c r="P185" s="559"/>
      <c r="Q185" s="559"/>
      <c r="R185" s="559"/>
      <c r="S185" s="559"/>
      <c r="T185" s="559"/>
      <c r="U185" s="559"/>
      <c r="V185" s="559"/>
      <c r="W185" s="559"/>
      <c r="X185" s="559"/>
      <c r="Y185" s="559"/>
      <c r="Z185" s="559"/>
      <c r="AA185" s="594"/>
      <c r="AB185" s="559"/>
      <c r="AC185" s="559"/>
      <c r="AD185" s="559"/>
      <c r="AE185" s="559"/>
      <c r="AF185" s="559"/>
      <c r="AG185" s="559"/>
      <c r="AH185" s="559"/>
      <c r="AI185" s="559"/>
      <c r="AJ185" s="559"/>
      <c r="AK185" s="559"/>
      <c r="AL185" s="559"/>
      <c r="AM185" s="559"/>
      <c r="AN185" s="559"/>
      <c r="AO185" s="559"/>
      <c r="AP185" s="559"/>
      <c r="AQ185" s="559"/>
      <c r="AR185" s="559"/>
      <c r="AS185" s="559"/>
      <c r="AT185" s="559"/>
      <c r="AU185" s="559"/>
      <c r="AV185" s="559"/>
      <c r="AW185" s="559"/>
      <c r="AX185" s="559"/>
      <c r="AY185" s="559"/>
      <c r="AZ185" s="559"/>
      <c r="BA185" s="559"/>
      <c r="BB185" s="559"/>
      <c r="BC185" s="559"/>
      <c r="BD185" s="559"/>
      <c r="BE185" s="559"/>
      <c r="BF185" s="559"/>
      <c r="BG185" s="559"/>
      <c r="BH185" s="559"/>
      <c r="BI185" s="559"/>
      <c r="BJ185" s="559"/>
      <c r="BK185" s="559"/>
      <c r="BL185" s="559"/>
      <c r="BM185" s="559"/>
      <c r="BN185" s="559"/>
      <c r="BO185" s="559"/>
      <c r="BP185" s="559"/>
      <c r="BQ185" s="559"/>
      <c r="BR185" s="559"/>
      <c r="BS185" s="559"/>
      <c r="BT185" s="559"/>
      <c r="BU185" s="559"/>
      <c r="BV185" s="559"/>
      <c r="BW185" s="559"/>
      <c r="BX185" s="559"/>
      <c r="BY185" s="559"/>
      <c r="BZ185" s="559"/>
      <c r="CA185" s="559"/>
      <c r="CB185" s="559"/>
      <c r="CC185" s="559"/>
      <c r="CD185" s="559"/>
      <c r="CE185" s="559"/>
      <c r="CF185" s="559"/>
      <c r="CG185" s="559"/>
      <c r="CH185" s="559"/>
      <c r="CI185" s="559"/>
      <c r="CJ185" s="559"/>
      <c r="CK185" s="559"/>
      <c r="CL185" s="559"/>
      <c r="CM185" s="559"/>
    </row>
    <row r="186" spans="4:91">
      <c r="D186" s="559"/>
      <c r="E186" s="559"/>
      <c r="F186" s="559"/>
      <c r="G186" s="559"/>
      <c r="H186" s="559"/>
      <c r="I186" s="559"/>
      <c r="J186" s="559"/>
      <c r="K186" s="559"/>
      <c r="L186" s="559"/>
      <c r="M186" s="559"/>
      <c r="N186" s="559"/>
      <c r="O186" s="594"/>
      <c r="P186" s="559"/>
      <c r="Q186" s="559"/>
      <c r="R186" s="559"/>
      <c r="S186" s="559"/>
      <c r="T186" s="559"/>
      <c r="U186" s="559"/>
      <c r="V186" s="559"/>
      <c r="W186" s="559"/>
      <c r="X186" s="559"/>
      <c r="Y186" s="559"/>
      <c r="Z186" s="559"/>
      <c r="AA186" s="594"/>
      <c r="AB186" s="559"/>
      <c r="AC186" s="559"/>
      <c r="AD186" s="559"/>
      <c r="AE186" s="559"/>
      <c r="AF186" s="559"/>
      <c r="AG186" s="559"/>
      <c r="AH186" s="559"/>
      <c r="AI186" s="559"/>
      <c r="AJ186" s="559"/>
      <c r="AK186" s="559"/>
      <c r="AL186" s="559"/>
      <c r="AM186" s="559"/>
      <c r="AN186" s="559"/>
      <c r="AO186" s="559"/>
      <c r="AP186" s="559"/>
      <c r="AQ186" s="559"/>
      <c r="AR186" s="559"/>
      <c r="AS186" s="559"/>
      <c r="AT186" s="559"/>
      <c r="AU186" s="559"/>
      <c r="AV186" s="559"/>
      <c r="AW186" s="559"/>
      <c r="AX186" s="559"/>
      <c r="AY186" s="559"/>
      <c r="AZ186" s="559"/>
      <c r="BA186" s="559"/>
      <c r="BB186" s="559"/>
      <c r="BC186" s="559"/>
      <c r="BD186" s="559"/>
      <c r="BE186" s="559"/>
      <c r="BF186" s="559"/>
      <c r="BG186" s="559"/>
      <c r="BH186" s="559"/>
      <c r="BI186" s="559"/>
      <c r="BJ186" s="559"/>
      <c r="BK186" s="559"/>
      <c r="BL186" s="559"/>
      <c r="BM186" s="559"/>
      <c r="BN186" s="559"/>
      <c r="BO186" s="559"/>
      <c r="BP186" s="559"/>
      <c r="BQ186" s="559"/>
      <c r="BR186" s="559"/>
      <c r="BS186" s="559"/>
      <c r="BT186" s="559"/>
      <c r="BU186" s="559"/>
      <c r="BV186" s="559"/>
      <c r="BW186" s="559"/>
      <c r="BX186" s="559"/>
      <c r="BY186" s="559"/>
      <c r="BZ186" s="559"/>
      <c r="CA186" s="559"/>
      <c r="CB186" s="559"/>
      <c r="CC186" s="559"/>
      <c r="CD186" s="559"/>
      <c r="CE186" s="559"/>
      <c r="CF186" s="559"/>
      <c r="CG186" s="559"/>
      <c r="CH186" s="559"/>
      <c r="CI186" s="559"/>
      <c r="CJ186" s="559"/>
      <c r="CK186" s="559"/>
      <c r="CL186" s="559"/>
      <c r="CM186" s="559"/>
    </row>
    <row r="187" spans="4:91">
      <c r="D187" s="559"/>
      <c r="E187" s="559"/>
      <c r="F187" s="559"/>
      <c r="G187" s="559"/>
      <c r="H187" s="559"/>
      <c r="I187" s="559"/>
      <c r="J187" s="559"/>
      <c r="K187" s="559"/>
      <c r="L187" s="559"/>
      <c r="M187" s="559"/>
      <c r="N187" s="559"/>
      <c r="O187" s="594"/>
      <c r="P187" s="559"/>
      <c r="Q187" s="559"/>
      <c r="R187" s="559"/>
      <c r="S187" s="559"/>
      <c r="T187" s="559"/>
      <c r="U187" s="559"/>
      <c r="V187" s="559"/>
      <c r="W187" s="559"/>
      <c r="X187" s="559"/>
      <c r="Y187" s="559"/>
      <c r="Z187" s="559"/>
      <c r="AA187" s="594"/>
      <c r="AB187" s="559"/>
      <c r="AC187" s="559"/>
      <c r="AD187" s="559"/>
      <c r="AE187" s="559"/>
      <c r="AF187" s="559"/>
      <c r="AG187" s="559"/>
      <c r="AH187" s="559"/>
      <c r="AI187" s="559"/>
      <c r="AJ187" s="559"/>
      <c r="AK187" s="559"/>
      <c r="AL187" s="559"/>
      <c r="AM187" s="559"/>
      <c r="AN187" s="559"/>
      <c r="AO187" s="559"/>
      <c r="AP187" s="559"/>
      <c r="AQ187" s="559"/>
      <c r="AR187" s="559"/>
      <c r="AS187" s="559"/>
      <c r="AT187" s="559"/>
      <c r="AU187" s="559"/>
      <c r="AV187" s="559"/>
      <c r="AW187" s="559"/>
      <c r="AX187" s="559"/>
      <c r="AY187" s="559"/>
      <c r="AZ187" s="559"/>
      <c r="BA187" s="559"/>
      <c r="BB187" s="559"/>
      <c r="BC187" s="559"/>
      <c r="BD187" s="559"/>
      <c r="BE187" s="559"/>
      <c r="BF187" s="559"/>
      <c r="BG187" s="559"/>
      <c r="BH187" s="559"/>
      <c r="BI187" s="559"/>
      <c r="BJ187" s="559"/>
      <c r="BK187" s="559"/>
      <c r="BL187" s="559"/>
      <c r="BM187" s="559"/>
      <c r="BN187" s="559"/>
      <c r="BO187" s="559"/>
      <c r="BP187" s="559"/>
      <c r="BQ187" s="559"/>
      <c r="BR187" s="559"/>
      <c r="BS187" s="559"/>
      <c r="BT187" s="559"/>
      <c r="BU187" s="559"/>
      <c r="BV187" s="559"/>
      <c r="BW187" s="559"/>
      <c r="BX187" s="559"/>
      <c r="BY187" s="559"/>
      <c r="BZ187" s="559"/>
      <c r="CA187" s="559"/>
      <c r="CB187" s="559"/>
      <c r="CC187" s="559"/>
      <c r="CD187" s="559"/>
      <c r="CE187" s="559"/>
      <c r="CF187" s="559"/>
      <c r="CG187" s="559"/>
      <c r="CH187" s="559"/>
      <c r="CI187" s="559"/>
      <c r="CJ187" s="559"/>
      <c r="CK187" s="559"/>
      <c r="CL187" s="559"/>
      <c r="CM187" s="559"/>
    </row>
    <row r="188" spans="4:91">
      <c r="D188" s="559"/>
      <c r="E188" s="559"/>
      <c r="F188" s="559"/>
      <c r="G188" s="559"/>
      <c r="H188" s="559"/>
      <c r="I188" s="559"/>
      <c r="J188" s="559"/>
      <c r="K188" s="559"/>
      <c r="L188" s="559"/>
      <c r="M188" s="559"/>
      <c r="N188" s="559"/>
      <c r="O188" s="594"/>
      <c r="P188" s="559"/>
      <c r="Q188" s="559"/>
      <c r="R188" s="559"/>
      <c r="S188" s="559"/>
      <c r="T188" s="559"/>
      <c r="U188" s="559"/>
      <c r="V188" s="559"/>
      <c r="W188" s="559"/>
      <c r="X188" s="559"/>
      <c r="Y188" s="559"/>
      <c r="Z188" s="559"/>
      <c r="AA188" s="594"/>
      <c r="AB188" s="559"/>
      <c r="AC188" s="559"/>
      <c r="AD188" s="559"/>
      <c r="AE188" s="559"/>
      <c r="AF188" s="559"/>
      <c r="AG188" s="559"/>
      <c r="AH188" s="559"/>
      <c r="AI188" s="559"/>
      <c r="AJ188" s="559"/>
      <c r="AK188" s="559"/>
      <c r="AL188" s="559"/>
      <c r="AM188" s="559"/>
      <c r="AN188" s="559"/>
      <c r="AO188" s="559"/>
      <c r="AP188" s="559"/>
      <c r="AQ188" s="559"/>
      <c r="AR188" s="559"/>
      <c r="AS188" s="559"/>
      <c r="AT188" s="559"/>
      <c r="AU188" s="559"/>
      <c r="AV188" s="559"/>
      <c r="AW188" s="559"/>
      <c r="AX188" s="559"/>
      <c r="AY188" s="559"/>
      <c r="AZ188" s="559"/>
      <c r="BA188" s="559"/>
      <c r="BB188" s="559"/>
      <c r="BC188" s="559"/>
      <c r="BD188" s="559"/>
      <c r="BE188" s="559"/>
      <c r="BF188" s="559"/>
      <c r="BG188" s="559"/>
      <c r="BH188" s="559"/>
      <c r="BI188" s="559"/>
      <c r="BJ188" s="559"/>
      <c r="BK188" s="559"/>
      <c r="BL188" s="559"/>
      <c r="BM188" s="559"/>
      <c r="BN188" s="559"/>
      <c r="BO188" s="559"/>
      <c r="BP188" s="559"/>
      <c r="BQ188" s="559"/>
      <c r="BR188" s="559"/>
      <c r="BS188" s="559"/>
      <c r="BT188" s="559"/>
      <c r="BU188" s="559"/>
      <c r="BV188" s="559"/>
      <c r="BW188" s="559"/>
      <c r="BX188" s="559"/>
      <c r="BY188" s="559"/>
      <c r="BZ188" s="559"/>
      <c r="CA188" s="559"/>
      <c r="CB188" s="559"/>
      <c r="CC188" s="559"/>
      <c r="CD188" s="559"/>
      <c r="CE188" s="559"/>
      <c r="CF188" s="559"/>
      <c r="CG188" s="559"/>
      <c r="CH188" s="559"/>
      <c r="CI188" s="559"/>
      <c r="CJ188" s="559"/>
      <c r="CK188" s="559"/>
      <c r="CL188" s="559"/>
      <c r="CM188" s="559"/>
    </row>
    <row r="189" spans="4:91">
      <c r="D189" s="559"/>
      <c r="E189" s="559"/>
      <c r="F189" s="559"/>
      <c r="G189" s="559"/>
      <c r="H189" s="559"/>
      <c r="I189" s="559"/>
      <c r="J189" s="559"/>
      <c r="K189" s="559"/>
      <c r="L189" s="559"/>
      <c r="M189" s="559"/>
      <c r="N189" s="559"/>
      <c r="O189" s="594"/>
      <c r="P189" s="559"/>
      <c r="Q189" s="559"/>
      <c r="R189" s="559"/>
      <c r="S189" s="559"/>
      <c r="T189" s="559"/>
      <c r="U189" s="559"/>
      <c r="V189" s="559"/>
      <c r="W189" s="559"/>
      <c r="X189" s="559"/>
      <c r="Y189" s="559"/>
      <c r="Z189" s="559"/>
      <c r="AA189" s="594"/>
      <c r="AB189" s="559"/>
      <c r="AC189" s="559"/>
      <c r="AD189" s="559"/>
      <c r="AE189" s="559"/>
      <c r="AF189" s="559"/>
      <c r="AG189" s="559"/>
      <c r="AH189" s="559"/>
      <c r="AI189" s="559"/>
      <c r="AJ189" s="559"/>
      <c r="AK189" s="559"/>
      <c r="AL189" s="559"/>
      <c r="AM189" s="559"/>
      <c r="AN189" s="559"/>
      <c r="AO189" s="559"/>
      <c r="AP189" s="559"/>
      <c r="AQ189" s="559"/>
      <c r="AR189" s="559"/>
      <c r="AS189" s="559"/>
      <c r="AT189" s="559"/>
      <c r="AU189" s="559"/>
      <c r="AV189" s="559"/>
      <c r="AW189" s="559"/>
      <c r="AX189" s="559"/>
      <c r="AY189" s="559"/>
      <c r="AZ189" s="559"/>
      <c r="BA189" s="559"/>
      <c r="BB189" s="559"/>
      <c r="BC189" s="559"/>
      <c r="BD189" s="559"/>
      <c r="BE189" s="559"/>
      <c r="BF189" s="559"/>
      <c r="BG189" s="559"/>
      <c r="BH189" s="559"/>
      <c r="BI189" s="559"/>
      <c r="BJ189" s="559"/>
      <c r="BK189" s="559"/>
      <c r="BL189" s="559"/>
      <c r="BM189" s="559"/>
      <c r="BN189" s="559"/>
      <c r="BO189" s="559"/>
      <c r="BP189" s="559"/>
      <c r="BQ189" s="559"/>
      <c r="BR189" s="559"/>
      <c r="BS189" s="559"/>
      <c r="BT189" s="559"/>
      <c r="BU189" s="559"/>
      <c r="BV189" s="559"/>
      <c r="BW189" s="559"/>
      <c r="BX189" s="559"/>
      <c r="BY189" s="559"/>
      <c r="BZ189" s="559"/>
      <c r="CA189" s="559"/>
      <c r="CB189" s="559"/>
      <c r="CC189" s="559"/>
      <c r="CD189" s="559"/>
      <c r="CE189" s="559"/>
      <c r="CF189" s="559"/>
      <c r="CG189" s="559"/>
      <c r="CH189" s="559"/>
      <c r="CI189" s="559"/>
      <c r="CJ189" s="559"/>
      <c r="CK189" s="559"/>
      <c r="CL189" s="559"/>
      <c r="CM189" s="559"/>
    </row>
    <row r="190" spans="4:91">
      <c r="D190" s="559"/>
      <c r="E190" s="559"/>
      <c r="F190" s="559"/>
      <c r="G190" s="559"/>
      <c r="H190" s="559"/>
      <c r="I190" s="559"/>
      <c r="J190" s="559"/>
      <c r="K190" s="559"/>
      <c r="L190" s="559"/>
      <c r="M190" s="559"/>
      <c r="N190" s="559"/>
      <c r="O190" s="594"/>
      <c r="P190" s="559"/>
      <c r="Q190" s="559"/>
      <c r="R190" s="559"/>
      <c r="S190" s="559"/>
      <c r="T190" s="559"/>
      <c r="U190" s="559"/>
      <c r="V190" s="559"/>
      <c r="W190" s="559"/>
      <c r="X190" s="559"/>
      <c r="Y190" s="559"/>
      <c r="Z190" s="559"/>
      <c r="AA190" s="594"/>
      <c r="AB190" s="559"/>
      <c r="AC190" s="559"/>
      <c r="AD190" s="559"/>
      <c r="AE190" s="559"/>
      <c r="AF190" s="559"/>
      <c r="AG190" s="559"/>
      <c r="AH190" s="559"/>
      <c r="AI190" s="559"/>
      <c r="AJ190" s="559"/>
      <c r="AK190" s="559"/>
      <c r="AL190" s="559"/>
      <c r="AM190" s="559"/>
      <c r="AN190" s="559"/>
      <c r="AO190" s="559"/>
      <c r="AP190" s="559"/>
      <c r="AQ190" s="559"/>
      <c r="AR190" s="559"/>
      <c r="AS190" s="559"/>
      <c r="AT190" s="559"/>
      <c r="AU190" s="559"/>
      <c r="AV190" s="559"/>
      <c r="AW190" s="559"/>
      <c r="AX190" s="559"/>
      <c r="AY190" s="559"/>
      <c r="AZ190" s="559"/>
      <c r="BA190" s="559"/>
      <c r="BB190" s="559"/>
      <c r="BC190" s="559"/>
      <c r="BD190" s="559"/>
      <c r="BE190" s="559"/>
      <c r="BF190" s="559"/>
      <c r="BG190" s="559"/>
      <c r="BH190" s="559"/>
      <c r="BI190" s="559"/>
      <c r="BJ190" s="559"/>
      <c r="BK190" s="559"/>
      <c r="BL190" s="559"/>
      <c r="BM190" s="559"/>
      <c r="BN190" s="559"/>
      <c r="BO190" s="559"/>
      <c r="BP190" s="559"/>
      <c r="BQ190" s="559"/>
      <c r="BR190" s="559"/>
      <c r="BS190" s="559"/>
      <c r="BT190" s="559"/>
      <c r="BU190" s="559"/>
      <c r="BV190" s="559"/>
      <c r="BW190" s="559"/>
      <c r="BX190" s="559"/>
      <c r="BY190" s="559"/>
      <c r="BZ190" s="559"/>
      <c r="CA190" s="559"/>
      <c r="CB190" s="559"/>
      <c r="CC190" s="559"/>
      <c r="CD190" s="559"/>
      <c r="CE190" s="559"/>
      <c r="CF190" s="559"/>
      <c r="CG190" s="559"/>
      <c r="CH190" s="559"/>
      <c r="CI190" s="559"/>
      <c r="CJ190" s="559"/>
      <c r="CK190" s="559"/>
      <c r="CL190" s="559"/>
      <c r="CM190" s="559"/>
    </row>
    <row r="191" spans="4:91">
      <c r="D191" s="559"/>
      <c r="E191" s="559"/>
      <c r="F191" s="559"/>
      <c r="G191" s="559"/>
      <c r="H191" s="559"/>
      <c r="I191" s="559"/>
      <c r="J191" s="559"/>
      <c r="K191" s="559"/>
      <c r="L191" s="559"/>
      <c r="M191" s="559"/>
      <c r="N191" s="559"/>
      <c r="O191" s="594"/>
      <c r="P191" s="559"/>
      <c r="Q191" s="559"/>
      <c r="R191" s="559"/>
      <c r="S191" s="559"/>
      <c r="T191" s="559"/>
      <c r="U191" s="559"/>
      <c r="V191" s="559"/>
      <c r="W191" s="559"/>
      <c r="X191" s="559"/>
      <c r="Y191" s="559"/>
      <c r="Z191" s="559"/>
      <c r="AA191" s="594"/>
      <c r="AB191" s="559"/>
      <c r="AC191" s="559"/>
      <c r="AD191" s="559"/>
      <c r="AE191" s="559"/>
      <c r="AF191" s="559"/>
      <c r="AG191" s="559"/>
      <c r="AH191" s="559"/>
      <c r="AI191" s="559"/>
      <c r="AJ191" s="559"/>
      <c r="AK191" s="559"/>
      <c r="AL191" s="559"/>
      <c r="AM191" s="559"/>
      <c r="AN191" s="559"/>
      <c r="AO191" s="559"/>
      <c r="AP191" s="559"/>
      <c r="AQ191" s="559"/>
      <c r="AR191" s="559"/>
      <c r="AS191" s="559"/>
      <c r="AT191" s="559"/>
      <c r="AU191" s="559"/>
      <c r="AV191" s="559"/>
      <c r="AW191" s="559"/>
      <c r="AX191" s="559"/>
      <c r="AY191" s="559"/>
      <c r="AZ191" s="559"/>
      <c r="BA191" s="559"/>
      <c r="BB191" s="559"/>
      <c r="BC191" s="559"/>
      <c r="BD191" s="559"/>
      <c r="BE191" s="559"/>
      <c r="BF191" s="559"/>
      <c r="BG191" s="559"/>
      <c r="BH191" s="559"/>
      <c r="BI191" s="559"/>
      <c r="BJ191" s="559"/>
      <c r="BK191" s="559"/>
      <c r="BL191" s="559"/>
      <c r="BM191" s="559"/>
      <c r="BN191" s="559"/>
      <c r="BO191" s="559"/>
      <c r="BP191" s="559"/>
      <c r="BQ191" s="559"/>
      <c r="BR191" s="559"/>
      <c r="BS191" s="559"/>
      <c r="BT191" s="559"/>
      <c r="BU191" s="559"/>
      <c r="BV191" s="559"/>
      <c r="BW191" s="559"/>
      <c r="BX191" s="559"/>
      <c r="BY191" s="559"/>
      <c r="BZ191" s="559"/>
      <c r="CA191" s="559"/>
      <c r="CB191" s="559"/>
      <c r="CC191" s="559"/>
      <c r="CD191" s="559"/>
      <c r="CE191" s="559"/>
      <c r="CF191" s="559"/>
      <c r="CG191" s="559"/>
      <c r="CH191" s="559"/>
      <c r="CI191" s="559"/>
      <c r="CJ191" s="559"/>
      <c r="CK191" s="559"/>
      <c r="CL191" s="559"/>
      <c r="CM191" s="559"/>
    </row>
    <row r="192" spans="4:91">
      <c r="D192" s="559"/>
      <c r="E192" s="559"/>
      <c r="F192" s="559"/>
      <c r="G192" s="559"/>
      <c r="H192" s="559"/>
      <c r="I192" s="559"/>
      <c r="J192" s="559"/>
      <c r="K192" s="559"/>
      <c r="L192" s="559"/>
      <c r="M192" s="559"/>
      <c r="N192" s="559"/>
      <c r="O192" s="594"/>
      <c r="P192" s="559"/>
      <c r="Q192" s="559"/>
      <c r="R192" s="559"/>
      <c r="S192" s="559"/>
      <c r="T192" s="559"/>
      <c r="U192" s="559"/>
      <c r="V192" s="559"/>
      <c r="W192" s="559"/>
      <c r="X192" s="559"/>
      <c r="Y192" s="559"/>
      <c r="Z192" s="559"/>
      <c r="AA192" s="594"/>
      <c r="AB192" s="559"/>
      <c r="AC192" s="559"/>
      <c r="AD192" s="559"/>
      <c r="AE192" s="559"/>
      <c r="AF192" s="559"/>
      <c r="AG192" s="559"/>
      <c r="AH192" s="559"/>
      <c r="AI192" s="559"/>
      <c r="AJ192" s="559"/>
      <c r="AK192" s="559"/>
      <c r="AL192" s="559"/>
      <c r="AM192" s="559"/>
      <c r="AN192" s="559"/>
      <c r="AO192" s="559"/>
      <c r="AP192" s="559"/>
      <c r="AQ192" s="559"/>
      <c r="AR192" s="559"/>
      <c r="AS192" s="559"/>
      <c r="AT192" s="559"/>
      <c r="AU192" s="559"/>
      <c r="AV192" s="559"/>
      <c r="AW192" s="559"/>
      <c r="AX192" s="559"/>
      <c r="AY192" s="559"/>
      <c r="AZ192" s="559"/>
      <c r="BA192" s="559"/>
      <c r="BB192" s="559"/>
      <c r="BC192" s="559"/>
      <c r="BD192" s="559"/>
      <c r="BE192" s="559"/>
      <c r="BF192" s="559"/>
      <c r="BG192" s="559"/>
      <c r="BH192" s="559"/>
      <c r="BI192" s="559"/>
      <c r="BJ192" s="559"/>
      <c r="BK192" s="559"/>
      <c r="BL192" s="559"/>
      <c r="BM192" s="559"/>
      <c r="BN192" s="559"/>
      <c r="BO192" s="559"/>
      <c r="BP192" s="559"/>
      <c r="BQ192" s="559"/>
      <c r="BR192" s="559"/>
      <c r="BS192" s="559"/>
      <c r="BT192" s="559"/>
      <c r="BU192" s="559"/>
      <c r="BV192" s="559"/>
      <c r="BW192" s="559"/>
      <c r="BX192" s="559"/>
      <c r="BY192" s="559"/>
      <c r="BZ192" s="559"/>
      <c r="CA192" s="559"/>
      <c r="CB192" s="559"/>
      <c r="CC192" s="559"/>
      <c r="CD192" s="559"/>
      <c r="CE192" s="559"/>
      <c r="CF192" s="559"/>
      <c r="CG192" s="559"/>
      <c r="CH192" s="559"/>
      <c r="CI192" s="559"/>
      <c r="CJ192" s="559"/>
      <c r="CK192" s="559"/>
      <c r="CL192" s="559"/>
      <c r="CM192" s="559"/>
    </row>
    <row r="193" spans="4:91">
      <c r="D193" s="559"/>
      <c r="E193" s="559"/>
      <c r="F193" s="559"/>
      <c r="G193" s="559"/>
      <c r="H193" s="559"/>
      <c r="I193" s="559"/>
      <c r="J193" s="559"/>
      <c r="K193" s="559"/>
      <c r="L193" s="559"/>
      <c r="M193" s="559"/>
      <c r="N193" s="559"/>
      <c r="O193" s="594"/>
      <c r="P193" s="559"/>
      <c r="Q193" s="559"/>
      <c r="R193" s="559"/>
      <c r="S193" s="559"/>
      <c r="T193" s="559"/>
      <c r="U193" s="559"/>
      <c r="V193" s="559"/>
      <c r="W193" s="559"/>
      <c r="X193" s="559"/>
      <c r="Y193" s="559"/>
      <c r="Z193" s="559"/>
      <c r="AA193" s="594"/>
      <c r="AB193" s="559"/>
      <c r="AC193" s="559"/>
      <c r="AD193" s="559"/>
      <c r="AE193" s="559"/>
      <c r="AF193" s="559"/>
      <c r="AG193" s="559"/>
      <c r="AH193" s="559"/>
      <c r="AI193" s="559"/>
      <c r="AJ193" s="559"/>
      <c r="AK193" s="559"/>
      <c r="AL193" s="559"/>
      <c r="AM193" s="559"/>
      <c r="AN193" s="559"/>
      <c r="AO193" s="559"/>
      <c r="AP193" s="559"/>
      <c r="AQ193" s="559"/>
      <c r="AR193" s="559"/>
      <c r="AS193" s="559"/>
      <c r="AT193" s="559"/>
      <c r="AU193" s="559"/>
      <c r="AV193" s="559"/>
      <c r="AW193" s="559"/>
      <c r="AX193" s="559"/>
      <c r="AY193" s="559"/>
      <c r="AZ193" s="559"/>
      <c r="BA193" s="559"/>
      <c r="BB193" s="559"/>
      <c r="BC193" s="559"/>
      <c r="BD193" s="559"/>
      <c r="BE193" s="559"/>
      <c r="BF193" s="559"/>
      <c r="BG193" s="559"/>
      <c r="BH193" s="559"/>
      <c r="BI193" s="559"/>
      <c r="BJ193" s="559"/>
      <c r="BK193" s="559"/>
      <c r="BL193" s="559"/>
      <c r="BM193" s="559"/>
      <c r="BN193" s="559"/>
      <c r="BO193" s="559"/>
      <c r="BP193" s="559"/>
      <c r="BQ193" s="559"/>
      <c r="BR193" s="559"/>
      <c r="BS193" s="559"/>
      <c r="BT193" s="559"/>
      <c r="BU193" s="559"/>
      <c r="BV193" s="559"/>
      <c r="BW193" s="559"/>
      <c r="BX193" s="559"/>
      <c r="BY193" s="559"/>
      <c r="BZ193" s="559"/>
      <c r="CA193" s="559"/>
      <c r="CB193" s="559"/>
      <c r="CC193" s="559"/>
      <c r="CD193" s="559"/>
      <c r="CE193" s="559"/>
      <c r="CF193" s="559"/>
      <c r="CG193" s="559"/>
      <c r="CH193" s="559"/>
      <c r="CI193" s="559"/>
      <c r="CJ193" s="559"/>
      <c r="CK193" s="559"/>
      <c r="CL193" s="559"/>
      <c r="CM193" s="559"/>
    </row>
    <row r="194" spans="4:91">
      <c r="D194" s="559"/>
      <c r="E194" s="559"/>
      <c r="F194" s="559"/>
      <c r="G194" s="559"/>
      <c r="H194" s="559"/>
      <c r="I194" s="559"/>
      <c r="J194" s="559"/>
      <c r="K194" s="559"/>
      <c r="L194" s="559"/>
      <c r="M194" s="559"/>
      <c r="N194" s="559"/>
      <c r="O194" s="594"/>
      <c r="P194" s="559"/>
      <c r="Q194" s="559"/>
      <c r="R194" s="559"/>
      <c r="S194" s="559"/>
      <c r="T194" s="559"/>
      <c r="U194" s="559"/>
      <c r="V194" s="559"/>
      <c r="W194" s="559"/>
      <c r="X194" s="559"/>
      <c r="Y194" s="559"/>
      <c r="Z194" s="559"/>
      <c r="AA194" s="594"/>
      <c r="AB194" s="559"/>
      <c r="AC194" s="559"/>
      <c r="AD194" s="559"/>
      <c r="AE194" s="559"/>
      <c r="AF194" s="559"/>
      <c r="AG194" s="559"/>
      <c r="AH194" s="559"/>
      <c r="AI194" s="559"/>
      <c r="AJ194" s="559"/>
      <c r="AK194" s="559"/>
      <c r="AL194" s="559"/>
      <c r="AM194" s="559"/>
      <c r="AN194" s="559"/>
      <c r="AO194" s="559"/>
      <c r="AP194" s="559"/>
      <c r="AQ194" s="559"/>
      <c r="AR194" s="559"/>
      <c r="AS194" s="559"/>
      <c r="AT194" s="559"/>
      <c r="AU194" s="559"/>
      <c r="AV194" s="559"/>
      <c r="AW194" s="559"/>
      <c r="AX194" s="559"/>
      <c r="AY194" s="559"/>
      <c r="AZ194" s="559"/>
      <c r="BA194" s="559"/>
      <c r="BB194" s="559"/>
      <c r="BC194" s="559"/>
      <c r="BD194" s="559"/>
      <c r="BE194" s="559"/>
      <c r="BF194" s="559"/>
      <c r="BG194" s="559"/>
      <c r="BH194" s="559"/>
      <c r="BI194" s="559"/>
      <c r="BJ194" s="559"/>
      <c r="BK194" s="559"/>
      <c r="BL194" s="559"/>
      <c r="BM194" s="559"/>
      <c r="BN194" s="559"/>
      <c r="BO194" s="559"/>
      <c r="BP194" s="559"/>
      <c r="BQ194" s="559"/>
      <c r="BR194" s="559"/>
      <c r="BS194" s="559"/>
      <c r="BT194" s="559"/>
      <c r="BU194" s="559"/>
      <c r="BV194" s="559"/>
      <c r="BW194" s="559"/>
      <c r="BX194" s="559"/>
      <c r="BY194" s="559"/>
      <c r="BZ194" s="559"/>
      <c r="CA194" s="559"/>
      <c r="CB194" s="559"/>
      <c r="CC194" s="559"/>
      <c r="CD194" s="559"/>
      <c r="CE194" s="559"/>
      <c r="CF194" s="559"/>
      <c r="CG194" s="559"/>
      <c r="CH194" s="559"/>
      <c r="CI194" s="559"/>
      <c r="CJ194" s="559"/>
      <c r="CK194" s="559"/>
      <c r="CL194" s="559"/>
      <c r="CM194" s="559"/>
    </row>
    <row r="195" spans="4:91">
      <c r="D195" s="559"/>
      <c r="E195" s="559"/>
      <c r="F195" s="559"/>
      <c r="G195" s="559"/>
      <c r="H195" s="559"/>
      <c r="I195" s="559"/>
      <c r="J195" s="559"/>
      <c r="K195" s="559"/>
      <c r="L195" s="559"/>
      <c r="M195" s="559"/>
      <c r="N195" s="559"/>
      <c r="O195" s="594"/>
      <c r="P195" s="559"/>
      <c r="Q195" s="559"/>
      <c r="R195" s="559"/>
      <c r="S195" s="559"/>
      <c r="T195" s="559"/>
      <c r="U195" s="559"/>
      <c r="V195" s="559"/>
      <c r="W195" s="559"/>
      <c r="X195" s="559"/>
      <c r="Y195" s="559"/>
      <c r="Z195" s="559"/>
      <c r="AA195" s="594"/>
      <c r="AB195" s="559"/>
      <c r="AC195" s="559"/>
      <c r="AD195" s="559"/>
      <c r="AE195" s="559"/>
      <c r="AF195" s="559"/>
      <c r="AG195" s="559"/>
      <c r="AH195" s="559"/>
      <c r="AI195" s="559"/>
      <c r="AJ195" s="559"/>
      <c r="AK195" s="559"/>
      <c r="AL195" s="559"/>
      <c r="AM195" s="559"/>
      <c r="AN195" s="559"/>
      <c r="AO195" s="559"/>
      <c r="AP195" s="559"/>
      <c r="AQ195" s="559"/>
      <c r="AR195" s="559"/>
      <c r="AS195" s="559"/>
      <c r="AT195" s="559"/>
      <c r="AU195" s="559"/>
      <c r="AV195" s="559"/>
      <c r="AW195" s="559"/>
      <c r="AX195" s="559"/>
      <c r="AY195" s="559"/>
      <c r="AZ195" s="559"/>
      <c r="BA195" s="559"/>
      <c r="BB195" s="559"/>
      <c r="BC195" s="559"/>
      <c r="BD195" s="559"/>
      <c r="BE195" s="559"/>
      <c r="BF195" s="559"/>
      <c r="BG195" s="559"/>
      <c r="BH195" s="559"/>
      <c r="BI195" s="559"/>
      <c r="BJ195" s="559"/>
      <c r="BK195" s="559"/>
      <c r="BL195" s="559"/>
      <c r="BM195" s="559"/>
      <c r="BN195" s="559"/>
      <c r="BO195" s="559"/>
      <c r="BP195" s="559"/>
      <c r="BQ195" s="559"/>
      <c r="BR195" s="559"/>
      <c r="BS195" s="559"/>
      <c r="BT195" s="559"/>
      <c r="BU195" s="559"/>
      <c r="BV195" s="559"/>
      <c r="BW195" s="559"/>
      <c r="BX195" s="559"/>
      <c r="BY195" s="559"/>
      <c r="BZ195" s="559"/>
      <c r="CA195" s="559"/>
      <c r="CB195" s="559"/>
      <c r="CC195" s="559"/>
      <c r="CD195" s="559"/>
      <c r="CE195" s="559"/>
      <c r="CF195" s="559"/>
      <c r="CG195" s="559"/>
      <c r="CH195" s="559"/>
      <c r="CI195" s="559"/>
      <c r="CJ195" s="559"/>
      <c r="CK195" s="559"/>
      <c r="CL195" s="559"/>
      <c r="CM195" s="559"/>
    </row>
    <row r="196" spans="4:91">
      <c r="D196" s="559"/>
      <c r="E196" s="559"/>
      <c r="F196" s="559"/>
      <c r="G196" s="559"/>
      <c r="H196" s="559"/>
      <c r="I196" s="559"/>
      <c r="J196" s="559"/>
      <c r="K196" s="559"/>
      <c r="L196" s="559"/>
      <c r="M196" s="559"/>
      <c r="N196" s="559"/>
      <c r="O196" s="594"/>
      <c r="P196" s="559"/>
      <c r="Q196" s="559"/>
      <c r="R196" s="559"/>
      <c r="S196" s="559"/>
      <c r="T196" s="559"/>
      <c r="U196" s="559"/>
      <c r="V196" s="559"/>
      <c r="W196" s="559"/>
      <c r="X196" s="559"/>
      <c r="Y196" s="559"/>
      <c r="Z196" s="559"/>
      <c r="AA196" s="594"/>
      <c r="AB196" s="559"/>
      <c r="AC196" s="559"/>
      <c r="AD196" s="559"/>
      <c r="AE196" s="559"/>
      <c r="AF196" s="559"/>
      <c r="AG196" s="559"/>
      <c r="AH196" s="559"/>
      <c r="AI196" s="559"/>
      <c r="AJ196" s="559"/>
      <c r="AK196" s="559"/>
      <c r="AL196" s="559"/>
      <c r="AM196" s="559"/>
      <c r="AN196" s="559"/>
      <c r="AO196" s="559"/>
      <c r="AP196" s="559"/>
      <c r="AQ196" s="559"/>
      <c r="AR196" s="559"/>
      <c r="AS196" s="559"/>
      <c r="AT196" s="559"/>
      <c r="AU196" s="559"/>
      <c r="AV196" s="559"/>
      <c r="AW196" s="559"/>
      <c r="AX196" s="559"/>
      <c r="AY196" s="559"/>
      <c r="AZ196" s="559"/>
      <c r="BA196" s="559"/>
      <c r="BB196" s="559"/>
      <c r="BC196" s="559"/>
      <c r="BD196" s="559"/>
      <c r="BE196" s="559"/>
      <c r="BF196" s="559"/>
      <c r="BG196" s="559"/>
      <c r="BH196" s="559"/>
      <c r="BI196" s="559"/>
      <c r="BJ196" s="559"/>
      <c r="BK196" s="559"/>
      <c r="BL196" s="559"/>
      <c r="BM196" s="559"/>
      <c r="BN196" s="559"/>
      <c r="BO196" s="559"/>
      <c r="BP196" s="559"/>
      <c r="BQ196" s="559"/>
      <c r="BR196" s="559"/>
      <c r="BS196" s="559"/>
      <c r="BT196" s="559"/>
      <c r="BU196" s="559"/>
      <c r="BV196" s="559"/>
      <c r="BW196" s="559"/>
      <c r="BX196" s="559"/>
      <c r="BY196" s="559"/>
      <c r="BZ196" s="559"/>
      <c r="CA196" s="559"/>
      <c r="CB196" s="559"/>
      <c r="CC196" s="559"/>
      <c r="CD196" s="559"/>
      <c r="CE196" s="559"/>
      <c r="CF196" s="559"/>
      <c r="CG196" s="559"/>
      <c r="CH196" s="559"/>
      <c r="CI196" s="559"/>
      <c r="CJ196" s="559"/>
      <c r="CK196" s="559"/>
      <c r="CL196" s="559"/>
      <c r="CM196" s="559"/>
    </row>
    <row r="197" spans="4:91">
      <c r="D197" s="559"/>
      <c r="E197" s="559"/>
      <c r="F197" s="559"/>
      <c r="G197" s="559"/>
      <c r="H197" s="559"/>
      <c r="I197" s="559"/>
      <c r="J197" s="559"/>
      <c r="K197" s="559"/>
      <c r="L197" s="559"/>
      <c r="M197" s="559"/>
      <c r="N197" s="559"/>
      <c r="O197" s="594"/>
      <c r="P197" s="559"/>
      <c r="Q197" s="559"/>
      <c r="R197" s="559"/>
      <c r="S197" s="559"/>
      <c r="T197" s="559"/>
      <c r="U197" s="559"/>
      <c r="V197" s="559"/>
      <c r="W197" s="559"/>
      <c r="X197" s="559"/>
      <c r="Y197" s="559"/>
      <c r="Z197" s="559"/>
      <c r="AA197" s="594"/>
      <c r="AB197" s="559"/>
      <c r="AC197" s="559"/>
      <c r="AD197" s="559"/>
      <c r="AE197" s="559"/>
      <c r="AF197" s="559"/>
      <c r="AG197" s="559"/>
      <c r="AH197" s="559"/>
      <c r="AI197" s="559"/>
      <c r="AJ197" s="559"/>
      <c r="AK197" s="559"/>
      <c r="AL197" s="559"/>
      <c r="AM197" s="559"/>
      <c r="AN197" s="559"/>
      <c r="AO197" s="559"/>
      <c r="AP197" s="559"/>
      <c r="AQ197" s="559"/>
      <c r="AR197" s="559"/>
      <c r="AS197" s="559"/>
      <c r="AT197" s="559"/>
      <c r="AU197" s="559"/>
      <c r="AV197" s="559"/>
      <c r="AW197" s="559"/>
      <c r="AX197" s="559"/>
      <c r="AY197" s="559"/>
      <c r="AZ197" s="559"/>
      <c r="BA197" s="559"/>
      <c r="BB197" s="559"/>
      <c r="BC197" s="559"/>
      <c r="BD197" s="559"/>
      <c r="BE197" s="559"/>
      <c r="BF197" s="559"/>
      <c r="BG197" s="559"/>
      <c r="BH197" s="559"/>
      <c r="BI197" s="559"/>
      <c r="BJ197" s="559"/>
      <c r="BK197" s="559"/>
      <c r="BL197" s="559"/>
      <c r="BM197" s="559"/>
      <c r="BN197" s="559"/>
      <c r="BO197" s="559"/>
      <c r="BP197" s="559"/>
      <c r="BQ197" s="559"/>
      <c r="BR197" s="559"/>
      <c r="BS197" s="559"/>
      <c r="BT197" s="559"/>
      <c r="BU197" s="559"/>
      <c r="BV197" s="559"/>
      <c r="BW197" s="559"/>
      <c r="BX197" s="559"/>
      <c r="BY197" s="559"/>
      <c r="BZ197" s="559"/>
      <c r="CA197" s="559"/>
      <c r="CB197" s="559"/>
      <c r="CC197" s="559"/>
      <c r="CD197" s="559"/>
      <c r="CE197" s="559"/>
      <c r="CF197" s="559"/>
      <c r="CG197" s="559"/>
      <c r="CH197" s="559"/>
      <c r="CI197" s="559"/>
      <c r="CJ197" s="559"/>
      <c r="CK197" s="559"/>
      <c r="CL197" s="559"/>
      <c r="CM197" s="559"/>
    </row>
    <row r="198" spans="4:91">
      <c r="D198" s="559"/>
      <c r="E198" s="559"/>
      <c r="F198" s="559"/>
      <c r="G198" s="559"/>
      <c r="H198" s="559"/>
      <c r="I198" s="559"/>
      <c r="J198" s="559"/>
      <c r="K198" s="559"/>
      <c r="L198" s="559"/>
      <c r="M198" s="559"/>
      <c r="N198" s="559"/>
      <c r="O198" s="594"/>
      <c r="P198" s="559"/>
      <c r="Q198" s="559"/>
      <c r="R198" s="559"/>
      <c r="S198" s="559"/>
      <c r="T198" s="559"/>
      <c r="U198" s="559"/>
      <c r="V198" s="559"/>
      <c r="W198" s="559"/>
      <c r="X198" s="559"/>
      <c r="Y198" s="559"/>
      <c r="Z198" s="559"/>
      <c r="AA198" s="594"/>
      <c r="AB198" s="559"/>
      <c r="AC198" s="559"/>
      <c r="AD198" s="559"/>
      <c r="AE198" s="559"/>
      <c r="AF198" s="559"/>
      <c r="AG198" s="559"/>
      <c r="AH198" s="559"/>
      <c r="AI198" s="559"/>
      <c r="AJ198" s="559"/>
      <c r="AK198" s="559"/>
      <c r="AL198" s="559"/>
      <c r="AM198" s="559"/>
      <c r="AN198" s="559"/>
      <c r="AO198" s="559"/>
      <c r="AP198" s="559"/>
      <c r="AQ198" s="559"/>
      <c r="AR198" s="559"/>
      <c r="AS198" s="559"/>
      <c r="AT198" s="559"/>
      <c r="AU198" s="559"/>
      <c r="AV198" s="559"/>
      <c r="AW198" s="559"/>
      <c r="AX198" s="559"/>
      <c r="AY198" s="559"/>
      <c r="AZ198" s="559"/>
      <c r="BA198" s="559"/>
      <c r="BB198" s="559"/>
      <c r="BC198" s="559"/>
      <c r="BD198" s="559"/>
      <c r="BE198" s="559"/>
      <c r="BF198" s="559"/>
      <c r="BG198" s="559"/>
      <c r="BH198" s="559"/>
      <c r="BI198" s="559"/>
      <c r="BJ198" s="559"/>
      <c r="BK198" s="559"/>
      <c r="BL198" s="559"/>
      <c r="BM198" s="559"/>
      <c r="BN198" s="559"/>
      <c r="BO198" s="559"/>
      <c r="BP198" s="559"/>
      <c r="BQ198" s="559"/>
      <c r="BR198" s="559"/>
      <c r="BS198" s="559"/>
      <c r="BT198" s="559"/>
      <c r="BU198" s="559"/>
      <c r="BV198" s="559"/>
      <c r="BW198" s="559"/>
      <c r="BX198" s="559"/>
      <c r="BY198" s="559"/>
      <c r="BZ198" s="559"/>
      <c r="CA198" s="559"/>
      <c r="CB198" s="559"/>
      <c r="CC198" s="559"/>
      <c r="CD198" s="559"/>
      <c r="CE198" s="559"/>
      <c r="CF198" s="559"/>
      <c r="CG198" s="559"/>
      <c r="CH198" s="559"/>
      <c r="CI198" s="559"/>
      <c r="CJ198" s="559"/>
      <c r="CK198" s="559"/>
      <c r="CL198" s="559"/>
      <c r="CM198" s="559"/>
    </row>
    <row r="199" spans="4:91">
      <c r="D199" s="559"/>
      <c r="E199" s="559"/>
      <c r="F199" s="559"/>
      <c r="G199" s="559"/>
      <c r="H199" s="559"/>
      <c r="I199" s="559"/>
      <c r="J199" s="559"/>
      <c r="K199" s="559"/>
      <c r="L199" s="559"/>
      <c r="M199" s="559"/>
      <c r="N199" s="559"/>
      <c r="O199" s="594"/>
      <c r="P199" s="559"/>
      <c r="Q199" s="559"/>
      <c r="R199" s="559"/>
      <c r="S199" s="559"/>
      <c r="T199" s="559"/>
      <c r="U199" s="559"/>
      <c r="V199" s="559"/>
      <c r="W199" s="559"/>
      <c r="X199" s="559"/>
      <c r="Y199" s="559"/>
      <c r="Z199" s="559"/>
      <c r="AA199" s="594"/>
      <c r="AB199" s="559"/>
      <c r="AC199" s="559"/>
      <c r="AD199" s="559"/>
      <c r="AE199" s="559"/>
      <c r="AF199" s="559"/>
      <c r="AG199" s="559"/>
      <c r="AH199" s="559"/>
      <c r="AI199" s="559"/>
      <c r="AJ199" s="559"/>
      <c r="AK199" s="559"/>
      <c r="AL199" s="559"/>
      <c r="AM199" s="559"/>
      <c r="AN199" s="559"/>
      <c r="AO199" s="559"/>
      <c r="AP199" s="559"/>
      <c r="AQ199" s="559"/>
      <c r="AR199" s="559"/>
      <c r="AS199" s="559"/>
      <c r="AT199" s="559"/>
      <c r="AU199" s="559"/>
      <c r="AV199" s="559"/>
      <c r="AW199" s="559"/>
      <c r="AX199" s="559"/>
      <c r="AY199" s="559"/>
      <c r="AZ199" s="559"/>
      <c r="BA199" s="559"/>
      <c r="BB199" s="559"/>
      <c r="BC199" s="559"/>
      <c r="BD199" s="559"/>
      <c r="BE199" s="559"/>
      <c r="BF199" s="559"/>
      <c r="BG199" s="559"/>
      <c r="BH199" s="559"/>
      <c r="BI199" s="559"/>
      <c r="BJ199" s="559"/>
      <c r="BK199" s="559"/>
      <c r="BL199" s="559"/>
      <c r="BM199" s="559"/>
      <c r="BN199" s="559"/>
      <c r="BO199" s="559"/>
      <c r="BP199" s="559"/>
      <c r="BQ199" s="559"/>
      <c r="BR199" s="559"/>
      <c r="BS199" s="559"/>
      <c r="BT199" s="559"/>
      <c r="BU199" s="559"/>
      <c r="BV199" s="559"/>
      <c r="BW199" s="559"/>
      <c r="BX199" s="559"/>
      <c r="BY199" s="559"/>
      <c r="BZ199" s="559"/>
      <c r="CA199" s="559"/>
      <c r="CB199" s="559"/>
      <c r="CC199" s="559"/>
      <c r="CD199" s="559"/>
      <c r="CE199" s="559"/>
      <c r="CF199" s="559"/>
      <c r="CG199" s="559"/>
      <c r="CH199" s="559"/>
      <c r="CI199" s="559"/>
      <c r="CJ199" s="559"/>
      <c r="CK199" s="559"/>
      <c r="CL199" s="559"/>
      <c r="CM199" s="559"/>
    </row>
    <row r="200" spans="4:91">
      <c r="D200" s="559"/>
      <c r="E200" s="559"/>
      <c r="F200" s="559"/>
      <c r="G200" s="559"/>
      <c r="H200" s="559"/>
      <c r="I200" s="559"/>
      <c r="J200" s="559"/>
      <c r="K200" s="559"/>
      <c r="L200" s="559"/>
      <c r="M200" s="559"/>
      <c r="N200" s="559"/>
      <c r="O200" s="594"/>
      <c r="P200" s="559"/>
      <c r="Q200" s="559"/>
      <c r="R200" s="559"/>
      <c r="S200" s="559"/>
      <c r="T200" s="559"/>
      <c r="U200" s="559"/>
      <c r="V200" s="559"/>
      <c r="W200" s="559"/>
      <c r="X200" s="559"/>
      <c r="Y200" s="559"/>
      <c r="Z200" s="559"/>
      <c r="AA200" s="594"/>
      <c r="AB200" s="559"/>
      <c r="AC200" s="559"/>
      <c r="AD200" s="559"/>
      <c r="AE200" s="559"/>
      <c r="AF200" s="559"/>
      <c r="AG200" s="559"/>
      <c r="AH200" s="559"/>
      <c r="AI200" s="559"/>
      <c r="AJ200" s="559"/>
      <c r="AK200" s="559"/>
      <c r="AL200" s="559"/>
      <c r="AM200" s="559"/>
      <c r="AN200" s="559"/>
      <c r="AO200" s="559"/>
      <c r="AP200" s="559"/>
      <c r="AQ200" s="559"/>
      <c r="AR200" s="559"/>
      <c r="AS200" s="559"/>
      <c r="AT200" s="559"/>
      <c r="AU200" s="559"/>
      <c r="AV200" s="559"/>
      <c r="AW200" s="559"/>
      <c r="AX200" s="559"/>
      <c r="AY200" s="559"/>
      <c r="AZ200" s="559"/>
      <c r="BA200" s="559"/>
      <c r="BB200" s="559"/>
      <c r="BC200" s="559"/>
      <c r="BD200" s="559"/>
      <c r="BE200" s="559"/>
      <c r="BF200" s="559"/>
      <c r="BG200" s="559"/>
      <c r="BH200" s="559"/>
      <c r="BI200" s="559"/>
      <c r="BJ200" s="559"/>
      <c r="BK200" s="559"/>
      <c r="BL200" s="559"/>
      <c r="BM200" s="559"/>
      <c r="BN200" s="559"/>
      <c r="BO200" s="559"/>
      <c r="BP200" s="559"/>
      <c r="BQ200" s="559"/>
      <c r="BR200" s="559"/>
      <c r="BS200" s="559"/>
      <c r="BT200" s="559"/>
      <c r="BU200" s="559"/>
      <c r="BV200" s="559"/>
      <c r="BW200" s="559"/>
      <c r="BX200" s="559"/>
      <c r="BY200" s="559"/>
      <c r="BZ200" s="559"/>
      <c r="CA200" s="559"/>
      <c r="CB200" s="559"/>
      <c r="CC200" s="559"/>
      <c r="CD200" s="559"/>
      <c r="CE200" s="559"/>
      <c r="CF200" s="559"/>
      <c r="CG200" s="559"/>
      <c r="CH200" s="559"/>
      <c r="CI200" s="559"/>
      <c r="CJ200" s="559"/>
      <c r="CK200" s="559"/>
      <c r="CL200" s="559"/>
      <c r="CM200" s="559"/>
    </row>
    <row r="201" spans="4:91">
      <c r="D201" s="559"/>
      <c r="E201" s="559"/>
      <c r="F201" s="559"/>
      <c r="G201" s="559"/>
      <c r="H201" s="559"/>
      <c r="I201" s="559"/>
      <c r="J201" s="559"/>
      <c r="K201" s="559"/>
      <c r="L201" s="559"/>
      <c r="M201" s="559"/>
      <c r="N201" s="559"/>
      <c r="O201" s="594"/>
      <c r="P201" s="559"/>
      <c r="Q201" s="559"/>
      <c r="R201" s="559"/>
      <c r="S201" s="559"/>
      <c r="T201" s="559"/>
      <c r="U201" s="559"/>
      <c r="V201" s="559"/>
      <c r="W201" s="559"/>
      <c r="X201" s="559"/>
      <c r="Y201" s="559"/>
      <c r="Z201" s="559"/>
      <c r="AA201" s="594"/>
      <c r="AB201" s="559"/>
      <c r="AC201" s="559"/>
      <c r="AD201" s="559"/>
      <c r="AE201" s="559"/>
      <c r="AF201" s="559"/>
      <c r="AG201" s="559"/>
      <c r="AH201" s="559"/>
      <c r="AI201" s="559"/>
      <c r="AJ201" s="559"/>
      <c r="AK201" s="559"/>
      <c r="AL201" s="559"/>
      <c r="AM201" s="559"/>
      <c r="AN201" s="559"/>
      <c r="AO201" s="559"/>
      <c r="AP201" s="559"/>
      <c r="AQ201" s="559"/>
      <c r="AR201" s="559"/>
      <c r="AS201" s="559"/>
      <c r="AT201" s="559"/>
      <c r="AU201" s="559"/>
      <c r="AV201" s="559"/>
      <c r="AW201" s="559"/>
      <c r="AX201" s="559"/>
      <c r="AY201" s="559"/>
      <c r="AZ201" s="559"/>
      <c r="BA201" s="559"/>
      <c r="BB201" s="559"/>
      <c r="BC201" s="559"/>
      <c r="BD201" s="559"/>
      <c r="BE201" s="559"/>
      <c r="BF201" s="559"/>
      <c r="BG201" s="559"/>
      <c r="BH201" s="559"/>
      <c r="BI201" s="559"/>
      <c r="BJ201" s="559"/>
      <c r="BK201" s="559"/>
      <c r="BL201" s="559"/>
      <c r="BM201" s="559"/>
      <c r="BN201" s="559"/>
      <c r="BO201" s="559"/>
      <c r="BP201" s="559"/>
      <c r="BQ201" s="559"/>
      <c r="BR201" s="559"/>
      <c r="BS201" s="559"/>
      <c r="BT201" s="559"/>
      <c r="BU201" s="559"/>
      <c r="BV201" s="559"/>
      <c r="BW201" s="559"/>
      <c r="BX201" s="559"/>
      <c r="BY201" s="559"/>
      <c r="BZ201" s="559"/>
      <c r="CA201" s="559"/>
      <c r="CB201" s="559"/>
      <c r="CC201" s="559"/>
      <c r="CD201" s="559"/>
      <c r="CE201" s="559"/>
      <c r="CF201" s="559"/>
      <c r="CG201" s="559"/>
      <c r="CH201" s="559"/>
      <c r="CI201" s="559"/>
      <c r="CJ201" s="559"/>
      <c r="CK201" s="559"/>
      <c r="CL201" s="559"/>
      <c r="CM201" s="559"/>
    </row>
    <row r="202" spans="4:91">
      <c r="D202" s="559"/>
      <c r="E202" s="559"/>
      <c r="F202" s="559"/>
      <c r="G202" s="559"/>
      <c r="H202" s="559"/>
      <c r="I202" s="559"/>
      <c r="J202" s="559"/>
      <c r="K202" s="559"/>
      <c r="L202" s="559"/>
      <c r="M202" s="559"/>
      <c r="N202" s="559"/>
      <c r="O202" s="594"/>
      <c r="P202" s="559"/>
      <c r="Q202" s="559"/>
      <c r="R202" s="559"/>
      <c r="S202" s="559"/>
      <c r="T202" s="559"/>
      <c r="U202" s="559"/>
      <c r="V202" s="559"/>
      <c r="W202" s="559"/>
      <c r="X202" s="559"/>
      <c r="Y202" s="559"/>
      <c r="Z202" s="559"/>
      <c r="AA202" s="594"/>
      <c r="AB202" s="559"/>
      <c r="AC202" s="559"/>
      <c r="AD202" s="559"/>
      <c r="AE202" s="559"/>
      <c r="AF202" s="559"/>
      <c r="AG202" s="559"/>
      <c r="AH202" s="559"/>
      <c r="AI202" s="559"/>
      <c r="AJ202" s="559"/>
      <c r="AK202" s="559"/>
      <c r="AL202" s="559"/>
      <c r="AM202" s="559"/>
      <c r="AN202" s="559"/>
      <c r="AO202" s="559"/>
      <c r="AP202" s="559"/>
      <c r="AQ202" s="559"/>
      <c r="AR202" s="559"/>
      <c r="AS202" s="559"/>
      <c r="AT202" s="559"/>
      <c r="AU202" s="559"/>
      <c r="AV202" s="559"/>
      <c r="AW202" s="559"/>
      <c r="AX202" s="559"/>
      <c r="AY202" s="559"/>
      <c r="AZ202" s="559"/>
      <c r="BA202" s="559"/>
      <c r="BB202" s="559"/>
      <c r="BC202" s="559"/>
      <c r="BD202" s="559"/>
      <c r="BE202" s="559"/>
      <c r="BF202" s="559"/>
      <c r="BG202" s="559"/>
      <c r="BH202" s="559"/>
      <c r="BI202" s="559"/>
      <c r="BJ202" s="559"/>
      <c r="BK202" s="559"/>
      <c r="BL202" s="559"/>
      <c r="BM202" s="559"/>
      <c r="BN202" s="559"/>
      <c r="BO202" s="559"/>
      <c r="BP202" s="559"/>
      <c r="BQ202" s="559"/>
      <c r="BR202" s="559"/>
      <c r="BS202" s="559"/>
      <c r="BT202" s="559"/>
      <c r="BU202" s="559"/>
      <c r="BV202" s="559"/>
      <c r="BW202" s="559"/>
      <c r="BX202" s="559"/>
      <c r="BY202" s="559"/>
      <c r="BZ202" s="559"/>
      <c r="CA202" s="559"/>
      <c r="CB202" s="559"/>
      <c r="CC202" s="559"/>
      <c r="CD202" s="559"/>
      <c r="CE202" s="559"/>
      <c r="CF202" s="559"/>
      <c r="CG202" s="559"/>
      <c r="CH202" s="559"/>
      <c r="CI202" s="559"/>
      <c r="CJ202" s="559"/>
      <c r="CK202" s="559"/>
      <c r="CL202" s="559"/>
      <c r="CM202" s="559"/>
    </row>
    <row r="203" spans="4:91">
      <c r="D203" s="559"/>
      <c r="E203" s="559"/>
      <c r="F203" s="559"/>
      <c r="G203" s="559"/>
      <c r="H203" s="559"/>
      <c r="I203" s="559"/>
      <c r="J203" s="559"/>
      <c r="K203" s="559"/>
      <c r="L203" s="559"/>
      <c r="M203" s="559"/>
      <c r="N203" s="559"/>
      <c r="O203" s="594"/>
      <c r="P203" s="559"/>
      <c r="Q203" s="559"/>
      <c r="R203" s="559"/>
      <c r="S203" s="559"/>
      <c r="T203" s="559"/>
      <c r="U203" s="559"/>
      <c r="V203" s="559"/>
      <c r="W203" s="559"/>
      <c r="X203" s="559"/>
      <c r="Y203" s="559"/>
      <c r="Z203" s="559"/>
      <c r="AA203" s="594"/>
      <c r="AB203" s="559"/>
      <c r="AC203" s="559"/>
      <c r="AD203" s="559"/>
      <c r="AE203" s="559"/>
      <c r="AF203" s="559"/>
      <c r="AG203" s="559"/>
      <c r="AH203" s="559"/>
      <c r="AI203" s="559"/>
      <c r="AJ203" s="559"/>
      <c r="AK203" s="559"/>
      <c r="AL203" s="559"/>
      <c r="AM203" s="559"/>
      <c r="AN203" s="559"/>
      <c r="AO203" s="559"/>
      <c r="AP203" s="559"/>
      <c r="AQ203" s="559"/>
      <c r="AR203" s="559"/>
      <c r="AS203" s="559"/>
      <c r="AT203" s="559"/>
      <c r="AU203" s="559"/>
      <c r="AV203" s="559"/>
      <c r="AW203" s="559"/>
      <c r="AX203" s="559"/>
      <c r="AY203" s="559"/>
      <c r="AZ203" s="559"/>
      <c r="BA203" s="559"/>
      <c r="BB203" s="559"/>
      <c r="BC203" s="559"/>
      <c r="BD203" s="559"/>
      <c r="BE203" s="559"/>
      <c r="BF203" s="559"/>
      <c r="BG203" s="559"/>
      <c r="BH203" s="559"/>
      <c r="BI203" s="559"/>
      <c r="BJ203" s="559"/>
      <c r="BK203" s="559"/>
      <c r="BL203" s="559"/>
      <c r="BM203" s="559"/>
      <c r="BN203" s="559"/>
      <c r="BO203" s="559"/>
      <c r="BP203" s="559"/>
      <c r="BQ203" s="559"/>
      <c r="BR203" s="559"/>
      <c r="BS203" s="559"/>
      <c r="BT203" s="559"/>
      <c r="BU203" s="559"/>
      <c r="BV203" s="559"/>
      <c r="BW203" s="559"/>
      <c r="BX203" s="559"/>
      <c r="BY203" s="559"/>
      <c r="BZ203" s="559"/>
      <c r="CA203" s="559"/>
      <c r="CB203" s="559"/>
      <c r="CC203" s="559"/>
      <c r="CD203" s="559"/>
      <c r="CE203" s="559"/>
      <c r="CF203" s="559"/>
      <c r="CG203" s="559"/>
      <c r="CH203" s="559"/>
      <c r="CI203" s="559"/>
      <c r="CJ203" s="559"/>
      <c r="CK203" s="559"/>
      <c r="CL203" s="559"/>
      <c r="CM203" s="559"/>
    </row>
    <row r="204" spans="4:91">
      <c r="D204" s="559"/>
      <c r="E204" s="559"/>
      <c r="F204" s="559"/>
      <c r="G204" s="559"/>
      <c r="H204" s="559"/>
      <c r="I204" s="559"/>
      <c r="J204" s="559"/>
      <c r="K204" s="559"/>
      <c r="L204" s="559"/>
      <c r="M204" s="559"/>
      <c r="N204" s="559"/>
      <c r="O204" s="594"/>
      <c r="P204" s="559"/>
      <c r="Q204" s="559"/>
      <c r="R204" s="559"/>
      <c r="S204" s="559"/>
      <c r="T204" s="559"/>
      <c r="U204" s="559"/>
      <c r="V204" s="559"/>
      <c r="W204" s="559"/>
      <c r="X204" s="559"/>
      <c r="Y204" s="559"/>
      <c r="Z204" s="559"/>
      <c r="AA204" s="594"/>
      <c r="AB204" s="559"/>
      <c r="AC204" s="559"/>
      <c r="AD204" s="559"/>
      <c r="AE204" s="559"/>
      <c r="AF204" s="559"/>
      <c r="AG204" s="559"/>
      <c r="AH204" s="559"/>
      <c r="AI204" s="559"/>
      <c r="AJ204" s="559"/>
      <c r="AK204" s="559"/>
      <c r="AL204" s="559"/>
      <c r="AM204" s="559"/>
      <c r="AN204" s="559"/>
      <c r="AO204" s="559"/>
      <c r="AP204" s="559"/>
      <c r="AQ204" s="559"/>
      <c r="AR204" s="559"/>
      <c r="AS204" s="559"/>
      <c r="AT204" s="559"/>
      <c r="AU204" s="559"/>
      <c r="AV204" s="559"/>
      <c r="AW204" s="559"/>
      <c r="AX204" s="559"/>
      <c r="AY204" s="559"/>
      <c r="AZ204" s="559"/>
      <c r="BA204" s="559"/>
      <c r="BB204" s="559"/>
      <c r="BC204" s="559"/>
      <c r="BD204" s="559"/>
      <c r="BE204" s="559"/>
      <c r="BF204" s="559"/>
      <c r="BG204" s="559"/>
      <c r="BH204" s="559"/>
      <c r="BI204" s="559"/>
      <c r="BJ204" s="559"/>
      <c r="BK204" s="559"/>
      <c r="BL204" s="559"/>
      <c r="BM204" s="559"/>
      <c r="BN204" s="559"/>
      <c r="BO204" s="559"/>
      <c r="BP204" s="559"/>
      <c r="BQ204" s="559"/>
      <c r="BR204" s="559"/>
      <c r="BS204" s="559"/>
      <c r="BT204" s="559"/>
      <c r="BU204" s="559"/>
      <c r="BV204" s="559"/>
      <c r="BW204" s="559"/>
      <c r="BX204" s="559"/>
      <c r="BY204" s="559"/>
      <c r="BZ204" s="559"/>
      <c r="CA204" s="559"/>
      <c r="CB204" s="559"/>
      <c r="CC204" s="559"/>
      <c r="CD204" s="559"/>
      <c r="CE204" s="559"/>
      <c r="CF204" s="559"/>
      <c r="CG204" s="559"/>
      <c r="CH204" s="559"/>
      <c r="CI204" s="559"/>
      <c r="CJ204" s="559"/>
      <c r="CK204" s="559"/>
      <c r="CL204" s="559"/>
      <c r="CM204" s="559"/>
    </row>
    <row r="205" spans="4:91">
      <c r="D205" s="559"/>
      <c r="E205" s="559"/>
      <c r="F205" s="559"/>
      <c r="G205" s="559"/>
      <c r="H205" s="559"/>
      <c r="I205" s="559"/>
      <c r="J205" s="559"/>
      <c r="K205" s="559"/>
      <c r="L205" s="559"/>
      <c r="M205" s="559"/>
      <c r="N205" s="559"/>
      <c r="O205" s="594"/>
      <c r="P205" s="559"/>
      <c r="Q205" s="559"/>
      <c r="R205" s="559"/>
      <c r="S205" s="559"/>
      <c r="T205" s="559"/>
      <c r="U205" s="559"/>
      <c r="V205" s="559"/>
      <c r="W205" s="559"/>
      <c r="X205" s="559"/>
      <c r="Y205" s="559"/>
      <c r="Z205" s="559"/>
      <c r="AA205" s="594"/>
      <c r="AB205" s="559"/>
      <c r="AC205" s="559"/>
      <c r="AD205" s="559"/>
      <c r="AE205" s="559"/>
      <c r="AF205" s="559"/>
      <c r="AG205" s="559"/>
      <c r="AH205" s="559"/>
      <c r="AI205" s="559"/>
      <c r="AJ205" s="559"/>
      <c r="AK205" s="559"/>
      <c r="AL205" s="559"/>
      <c r="AM205" s="559"/>
      <c r="AN205" s="559"/>
      <c r="AO205" s="559"/>
      <c r="AP205" s="559"/>
      <c r="AQ205" s="559"/>
      <c r="AR205" s="559"/>
      <c r="AS205" s="559"/>
      <c r="AT205" s="559"/>
      <c r="AU205" s="559"/>
      <c r="AV205" s="559"/>
      <c r="AW205" s="559"/>
      <c r="AX205" s="559"/>
      <c r="AY205" s="559"/>
      <c r="AZ205" s="559"/>
      <c r="BA205" s="559"/>
      <c r="BB205" s="559"/>
      <c r="BC205" s="559"/>
      <c r="BD205" s="559"/>
      <c r="BE205" s="559"/>
      <c r="BF205" s="559"/>
      <c r="BG205" s="559"/>
      <c r="BH205" s="559"/>
      <c r="BI205" s="559"/>
      <c r="BJ205" s="559"/>
      <c r="BK205" s="559"/>
      <c r="BL205" s="559"/>
      <c r="BM205" s="559"/>
      <c r="BN205" s="559"/>
      <c r="BO205" s="559"/>
      <c r="BP205" s="559"/>
      <c r="BQ205" s="559"/>
      <c r="BR205" s="559"/>
      <c r="BS205" s="559"/>
      <c r="BT205" s="559"/>
      <c r="BU205" s="559"/>
      <c r="BV205" s="559"/>
      <c r="BW205" s="559"/>
      <c r="BX205" s="559"/>
      <c r="BY205" s="559"/>
      <c r="BZ205" s="559"/>
      <c r="CA205" s="559"/>
      <c r="CB205" s="559"/>
      <c r="CC205" s="559"/>
      <c r="CD205" s="559"/>
      <c r="CE205" s="559"/>
      <c r="CF205" s="559"/>
      <c r="CG205" s="559"/>
      <c r="CH205" s="559"/>
      <c r="CI205" s="559"/>
      <c r="CJ205" s="559"/>
      <c r="CK205" s="559"/>
      <c r="CL205" s="559"/>
      <c r="CM205" s="559"/>
    </row>
    <row r="206" spans="4:91">
      <c r="D206" s="559"/>
      <c r="E206" s="559"/>
      <c r="F206" s="559"/>
      <c r="G206" s="559"/>
      <c r="H206" s="559"/>
      <c r="I206" s="559"/>
      <c r="J206" s="559"/>
      <c r="K206" s="559"/>
      <c r="L206" s="559"/>
      <c r="M206" s="559"/>
      <c r="N206" s="559"/>
      <c r="O206" s="594"/>
      <c r="P206" s="559"/>
      <c r="Q206" s="559"/>
      <c r="R206" s="559"/>
      <c r="S206" s="559"/>
      <c r="T206" s="559"/>
      <c r="U206" s="559"/>
      <c r="V206" s="559"/>
      <c r="W206" s="559"/>
      <c r="X206" s="559"/>
      <c r="Y206" s="559"/>
      <c r="Z206" s="559"/>
      <c r="AA206" s="594"/>
      <c r="AB206" s="559"/>
      <c r="AC206" s="559"/>
      <c r="AD206" s="559"/>
      <c r="AE206" s="559"/>
      <c r="AF206" s="559"/>
      <c r="AG206" s="559"/>
      <c r="AH206" s="559"/>
      <c r="AI206" s="559"/>
      <c r="AJ206" s="559"/>
      <c r="AK206" s="559"/>
      <c r="AL206" s="559"/>
      <c r="AM206" s="559"/>
      <c r="AN206" s="559"/>
      <c r="AO206" s="559"/>
      <c r="AP206" s="559"/>
      <c r="AQ206" s="559"/>
      <c r="AR206" s="559"/>
      <c r="AS206" s="559"/>
      <c r="AT206" s="559"/>
      <c r="AU206" s="559"/>
      <c r="AV206" s="559"/>
      <c r="AW206" s="559"/>
      <c r="AX206" s="559"/>
      <c r="AY206" s="559"/>
      <c r="AZ206" s="559"/>
      <c r="BA206" s="559"/>
      <c r="BB206" s="559"/>
      <c r="BC206" s="559"/>
      <c r="BD206" s="559"/>
      <c r="BE206" s="559"/>
      <c r="BF206" s="559"/>
      <c r="BG206" s="559"/>
      <c r="BH206" s="559"/>
      <c r="BI206" s="559"/>
      <c r="BJ206" s="559"/>
      <c r="BK206" s="559"/>
      <c r="BL206" s="559"/>
      <c r="BM206" s="559"/>
      <c r="BN206" s="559"/>
      <c r="BO206" s="559"/>
      <c r="BP206" s="559"/>
      <c r="BQ206" s="559"/>
      <c r="BR206" s="559"/>
      <c r="BS206" s="559"/>
      <c r="BT206" s="559"/>
      <c r="BU206" s="559"/>
      <c r="BV206" s="559"/>
      <c r="BW206" s="559"/>
      <c r="BX206" s="559"/>
      <c r="BY206" s="559"/>
      <c r="BZ206" s="559"/>
      <c r="CA206" s="559"/>
      <c r="CB206" s="559"/>
      <c r="CC206" s="559"/>
      <c r="CD206" s="559"/>
      <c r="CE206" s="559"/>
      <c r="CF206" s="559"/>
      <c r="CG206" s="559"/>
      <c r="CH206" s="559"/>
      <c r="CI206" s="559"/>
      <c r="CJ206" s="559"/>
      <c r="CK206" s="559"/>
      <c r="CL206" s="559"/>
      <c r="CM206" s="559"/>
    </row>
    <row r="207" spans="4:91">
      <c r="D207" s="559"/>
      <c r="E207" s="559"/>
      <c r="F207" s="559"/>
      <c r="G207" s="559"/>
      <c r="H207" s="559"/>
      <c r="I207" s="559"/>
      <c r="J207" s="559"/>
      <c r="K207" s="559"/>
      <c r="L207" s="559"/>
      <c r="M207" s="559"/>
      <c r="N207" s="559"/>
      <c r="O207" s="594"/>
      <c r="P207" s="559"/>
      <c r="Q207" s="559"/>
      <c r="R207" s="559"/>
      <c r="S207" s="559"/>
      <c r="T207" s="559"/>
      <c r="U207" s="559"/>
      <c r="V207" s="559"/>
      <c r="W207" s="559"/>
      <c r="X207" s="559"/>
      <c r="Y207" s="559"/>
      <c r="Z207" s="559"/>
      <c r="AA207" s="594"/>
      <c r="AB207" s="559"/>
      <c r="AC207" s="559"/>
      <c r="AD207" s="559"/>
      <c r="AE207" s="559"/>
      <c r="AF207" s="559"/>
      <c r="AG207" s="559"/>
      <c r="AH207" s="559"/>
      <c r="AI207" s="559"/>
      <c r="AJ207" s="559"/>
      <c r="AK207" s="559"/>
      <c r="AL207" s="559"/>
      <c r="AM207" s="559"/>
      <c r="AN207" s="559"/>
      <c r="AO207" s="559"/>
      <c r="AP207" s="559"/>
      <c r="AQ207" s="559"/>
      <c r="AR207" s="559"/>
      <c r="AS207" s="559"/>
      <c r="AT207" s="559"/>
      <c r="AU207" s="559"/>
      <c r="AV207" s="559"/>
      <c r="AW207" s="559"/>
      <c r="AX207" s="559"/>
      <c r="AY207" s="559"/>
      <c r="AZ207" s="559"/>
      <c r="BA207" s="559"/>
      <c r="BB207" s="559"/>
      <c r="BC207" s="559"/>
      <c r="BD207" s="559"/>
      <c r="BE207" s="559"/>
      <c r="BF207" s="559"/>
      <c r="BG207" s="559"/>
      <c r="BH207" s="559"/>
      <c r="BI207" s="559"/>
      <c r="BJ207" s="559"/>
      <c r="BK207" s="559"/>
      <c r="BL207" s="559"/>
      <c r="BM207" s="559"/>
      <c r="BN207" s="559"/>
      <c r="BO207" s="559"/>
      <c r="BP207" s="559"/>
      <c r="BQ207" s="559"/>
      <c r="BR207" s="559"/>
      <c r="BS207" s="559"/>
      <c r="BT207" s="559"/>
      <c r="BU207" s="559"/>
      <c r="BV207" s="559"/>
      <c r="BW207" s="559"/>
      <c r="BX207" s="559"/>
      <c r="BY207" s="559"/>
      <c r="BZ207" s="559"/>
      <c r="CA207" s="559"/>
      <c r="CB207" s="559"/>
      <c r="CC207" s="559"/>
      <c r="CD207" s="559"/>
      <c r="CE207" s="559"/>
      <c r="CF207" s="559"/>
      <c r="CG207" s="559"/>
      <c r="CH207" s="559"/>
      <c r="CI207" s="559"/>
      <c r="CJ207" s="559"/>
      <c r="CK207" s="559"/>
      <c r="CL207" s="559"/>
      <c r="CM207" s="559"/>
    </row>
    <row r="208" spans="4:91">
      <c r="D208" s="559"/>
      <c r="E208" s="559"/>
      <c r="F208" s="559"/>
      <c r="G208" s="559"/>
      <c r="H208" s="559"/>
      <c r="I208" s="559"/>
      <c r="J208" s="559"/>
      <c r="K208" s="559"/>
      <c r="L208" s="559"/>
      <c r="M208" s="559"/>
      <c r="N208" s="559"/>
      <c r="O208" s="594"/>
      <c r="P208" s="559"/>
      <c r="Q208" s="559"/>
      <c r="R208" s="559"/>
      <c r="S208" s="559"/>
      <c r="T208" s="559"/>
      <c r="U208" s="559"/>
      <c r="V208" s="559"/>
      <c r="W208" s="559"/>
      <c r="X208" s="559"/>
      <c r="Y208" s="559"/>
      <c r="Z208" s="559"/>
      <c r="AA208" s="594"/>
      <c r="AB208" s="559"/>
      <c r="AC208" s="559"/>
      <c r="AD208" s="559"/>
      <c r="AE208" s="559"/>
      <c r="AF208" s="559"/>
      <c r="AG208" s="559"/>
      <c r="AH208" s="559"/>
      <c r="AI208" s="559"/>
      <c r="AJ208" s="559"/>
      <c r="AK208" s="559"/>
      <c r="AL208" s="559"/>
      <c r="AM208" s="559"/>
      <c r="AN208" s="559"/>
      <c r="AO208" s="559"/>
      <c r="AP208" s="559"/>
      <c r="AQ208" s="559"/>
      <c r="AR208" s="559"/>
      <c r="AS208" s="559"/>
      <c r="AT208" s="559"/>
      <c r="AU208" s="559"/>
      <c r="AV208" s="559"/>
      <c r="AW208" s="559"/>
      <c r="AX208" s="559"/>
      <c r="AY208" s="559"/>
      <c r="AZ208" s="559"/>
      <c r="BA208" s="559"/>
      <c r="BB208" s="559"/>
      <c r="BC208" s="559"/>
      <c r="BD208" s="559"/>
      <c r="BE208" s="559"/>
      <c r="BF208" s="559"/>
      <c r="BG208" s="559"/>
      <c r="BH208" s="559"/>
      <c r="BI208" s="559"/>
      <c r="BJ208" s="559"/>
      <c r="BK208" s="559"/>
      <c r="BL208" s="559"/>
      <c r="BM208" s="559"/>
      <c r="BN208" s="559"/>
      <c r="BO208" s="559"/>
      <c r="BP208" s="559"/>
      <c r="BQ208" s="559"/>
      <c r="BR208" s="559"/>
      <c r="BS208" s="559"/>
      <c r="BT208" s="559"/>
      <c r="BU208" s="559"/>
      <c r="BV208" s="559"/>
      <c r="BW208" s="559"/>
      <c r="BX208" s="559"/>
      <c r="BY208" s="559"/>
      <c r="BZ208" s="559"/>
      <c r="CA208" s="559"/>
      <c r="CB208" s="559"/>
      <c r="CC208" s="559"/>
      <c r="CD208" s="559"/>
      <c r="CE208" s="559"/>
      <c r="CF208" s="559"/>
      <c r="CG208" s="559"/>
      <c r="CH208" s="559"/>
      <c r="CI208" s="559"/>
      <c r="CJ208" s="559"/>
      <c r="CK208" s="559"/>
      <c r="CL208" s="559"/>
      <c r="CM208" s="559"/>
    </row>
    <row r="209" spans="4:91">
      <c r="D209" s="559"/>
      <c r="E209" s="559"/>
      <c r="F209" s="559"/>
      <c r="G209" s="559"/>
      <c r="H209" s="559"/>
      <c r="I209" s="559"/>
      <c r="J209" s="559"/>
      <c r="K209" s="559"/>
      <c r="L209" s="559"/>
      <c r="M209" s="559"/>
      <c r="N209" s="559"/>
      <c r="O209" s="594"/>
      <c r="P209" s="559"/>
      <c r="Q209" s="559"/>
      <c r="R209" s="559"/>
      <c r="S209" s="559"/>
      <c r="T209" s="559"/>
      <c r="U209" s="559"/>
      <c r="V209" s="559"/>
      <c r="W209" s="559"/>
      <c r="X209" s="559"/>
      <c r="Y209" s="559"/>
      <c r="Z209" s="559"/>
      <c r="AA209" s="594"/>
      <c r="AB209" s="559"/>
      <c r="AC209" s="559"/>
      <c r="AD209" s="559"/>
      <c r="AE209" s="559"/>
      <c r="AF209" s="559"/>
      <c r="AG209" s="559"/>
      <c r="AH209" s="559"/>
      <c r="AI209" s="559"/>
      <c r="AJ209" s="559"/>
      <c r="AK209" s="559"/>
      <c r="AL209" s="559"/>
      <c r="AM209" s="559"/>
      <c r="AN209" s="559"/>
      <c r="AO209" s="559"/>
      <c r="AP209" s="559"/>
      <c r="AQ209" s="559"/>
      <c r="AR209" s="559"/>
      <c r="AS209" s="559"/>
      <c r="AT209" s="559"/>
      <c r="AU209" s="559"/>
      <c r="AV209" s="559"/>
      <c r="AW209" s="559"/>
      <c r="AX209" s="559"/>
      <c r="AY209" s="559"/>
      <c r="AZ209" s="559"/>
      <c r="BA209" s="559"/>
      <c r="BB209" s="559"/>
      <c r="BC209" s="559"/>
      <c r="BD209" s="559"/>
      <c r="BE209" s="559"/>
      <c r="BF209" s="559"/>
      <c r="BG209" s="559"/>
      <c r="BH209" s="559"/>
      <c r="BI209" s="559"/>
      <c r="BJ209" s="559"/>
      <c r="BK209" s="559"/>
      <c r="BL209" s="559"/>
      <c r="BM209" s="559"/>
      <c r="BN209" s="559"/>
      <c r="BO209" s="559"/>
      <c r="BP209" s="559"/>
      <c r="BQ209" s="559"/>
      <c r="BR209" s="559"/>
      <c r="BS209" s="559"/>
      <c r="BT209" s="559"/>
      <c r="BU209" s="559"/>
      <c r="BV209" s="559"/>
      <c r="BW209" s="559"/>
      <c r="BX209" s="559"/>
      <c r="BY209" s="559"/>
      <c r="BZ209" s="559"/>
      <c r="CA209" s="559"/>
      <c r="CB209" s="559"/>
      <c r="CC209" s="559"/>
      <c r="CD209" s="559"/>
      <c r="CE209" s="559"/>
      <c r="CF209" s="559"/>
      <c r="CG209" s="559"/>
      <c r="CH209" s="559"/>
      <c r="CI209" s="559"/>
      <c r="CJ209" s="559"/>
      <c r="CK209" s="559"/>
      <c r="CL209" s="559"/>
      <c r="CM209" s="559"/>
    </row>
    <row r="210" spans="4:91">
      <c r="D210" s="559"/>
      <c r="E210" s="559"/>
      <c r="F210" s="559"/>
      <c r="G210" s="559"/>
      <c r="H210" s="559"/>
      <c r="I210" s="559"/>
      <c r="J210" s="559"/>
      <c r="K210" s="559"/>
      <c r="L210" s="559"/>
      <c r="M210" s="559"/>
      <c r="N210" s="559"/>
      <c r="O210" s="594"/>
      <c r="P210" s="559"/>
      <c r="Q210" s="559"/>
      <c r="R210" s="559"/>
      <c r="S210" s="559"/>
      <c r="T210" s="559"/>
      <c r="U210" s="559"/>
      <c r="V210" s="559"/>
      <c r="W210" s="559"/>
      <c r="X210" s="559"/>
      <c r="Y210" s="559"/>
      <c r="Z210" s="559"/>
      <c r="AA210" s="594"/>
      <c r="AB210" s="559"/>
      <c r="AC210" s="559"/>
      <c r="AD210" s="559"/>
      <c r="AE210" s="559"/>
      <c r="AF210" s="559"/>
      <c r="AG210" s="559"/>
      <c r="AH210" s="559"/>
      <c r="AI210" s="559"/>
      <c r="AJ210" s="559"/>
      <c r="AK210" s="559"/>
      <c r="AL210" s="559"/>
      <c r="AM210" s="559"/>
      <c r="AN210" s="559"/>
      <c r="AO210" s="559"/>
      <c r="AP210" s="559"/>
      <c r="AQ210" s="559"/>
      <c r="AR210" s="559"/>
      <c r="AS210" s="559"/>
      <c r="AT210" s="559"/>
      <c r="AU210" s="559"/>
      <c r="AV210" s="559"/>
      <c r="AW210" s="559"/>
      <c r="AX210" s="559"/>
      <c r="AY210" s="559"/>
      <c r="AZ210" s="559"/>
      <c r="BA210" s="559"/>
      <c r="BB210" s="559"/>
      <c r="BC210" s="559"/>
      <c r="BD210" s="559"/>
      <c r="BE210" s="559"/>
      <c r="BF210" s="559"/>
      <c r="BG210" s="559"/>
      <c r="BH210" s="559"/>
      <c r="BI210" s="559"/>
      <c r="BJ210" s="559"/>
      <c r="BK210" s="559"/>
      <c r="BL210" s="559"/>
      <c r="BM210" s="559"/>
      <c r="BN210" s="559"/>
      <c r="BO210" s="559"/>
      <c r="BP210" s="559"/>
      <c r="BQ210" s="559"/>
      <c r="BR210" s="559"/>
      <c r="BS210" s="559"/>
      <c r="BT210" s="559"/>
      <c r="BU210" s="559"/>
      <c r="BV210" s="559"/>
      <c r="BW210" s="559"/>
      <c r="BX210" s="559"/>
      <c r="BY210" s="559"/>
      <c r="BZ210" s="559"/>
      <c r="CA210" s="559"/>
      <c r="CB210" s="559"/>
      <c r="CC210" s="559"/>
      <c r="CD210" s="559"/>
      <c r="CE210" s="559"/>
      <c r="CF210" s="559"/>
      <c r="CG210" s="559"/>
      <c r="CH210" s="559"/>
      <c r="CI210" s="559"/>
      <c r="CJ210" s="559"/>
      <c r="CK210" s="559"/>
      <c r="CL210" s="559"/>
      <c r="CM210" s="559"/>
    </row>
    <row r="211" spans="4:91">
      <c r="D211" s="559"/>
      <c r="E211" s="559"/>
      <c r="F211" s="559"/>
      <c r="G211" s="559"/>
      <c r="H211" s="559"/>
      <c r="I211" s="559"/>
      <c r="J211" s="559"/>
      <c r="K211" s="559"/>
      <c r="L211" s="559"/>
      <c r="M211" s="559"/>
      <c r="N211" s="559"/>
      <c r="O211" s="594"/>
      <c r="P211" s="559"/>
      <c r="Q211" s="559"/>
      <c r="R211" s="559"/>
      <c r="S211" s="559"/>
      <c r="T211" s="559"/>
      <c r="U211" s="559"/>
      <c r="V211" s="559"/>
      <c r="W211" s="559"/>
      <c r="X211" s="559"/>
      <c r="Y211" s="559"/>
      <c r="Z211" s="559"/>
      <c r="AA211" s="594"/>
      <c r="AB211" s="559"/>
      <c r="AC211" s="559"/>
      <c r="AD211" s="559"/>
      <c r="AE211" s="559"/>
      <c r="AF211" s="559"/>
      <c r="AG211" s="559"/>
      <c r="AH211" s="559"/>
      <c r="AI211" s="559"/>
      <c r="AJ211" s="559"/>
      <c r="AK211" s="559"/>
      <c r="AL211" s="559"/>
      <c r="AM211" s="559"/>
      <c r="AN211" s="559"/>
      <c r="AO211" s="559"/>
      <c r="AP211" s="559"/>
      <c r="AQ211" s="559"/>
      <c r="AR211" s="559"/>
      <c r="AS211" s="559"/>
      <c r="AT211" s="559"/>
      <c r="AU211" s="559"/>
      <c r="AV211" s="559"/>
      <c r="AW211" s="559"/>
      <c r="AX211" s="559"/>
      <c r="AY211" s="559"/>
      <c r="AZ211" s="559"/>
      <c r="BA211" s="559"/>
      <c r="BB211" s="559"/>
      <c r="BC211" s="559"/>
      <c r="BD211" s="559"/>
      <c r="BE211" s="559"/>
      <c r="BF211" s="559"/>
      <c r="BG211" s="559"/>
      <c r="BH211" s="559"/>
      <c r="BI211" s="559"/>
      <c r="BJ211" s="559"/>
      <c r="BK211" s="559"/>
      <c r="BL211" s="559"/>
      <c r="BM211" s="559"/>
      <c r="BN211" s="559"/>
      <c r="BO211" s="559"/>
      <c r="BP211" s="559"/>
      <c r="BQ211" s="559"/>
      <c r="BR211" s="559"/>
      <c r="BS211" s="559"/>
      <c r="BT211" s="559"/>
      <c r="BU211" s="559"/>
      <c r="BV211" s="559"/>
      <c r="BW211" s="559"/>
      <c r="BX211" s="559"/>
      <c r="BY211" s="559"/>
      <c r="BZ211" s="559"/>
      <c r="CA211" s="559"/>
      <c r="CB211" s="559"/>
      <c r="CC211" s="559"/>
      <c r="CD211" s="559"/>
      <c r="CE211" s="559"/>
      <c r="CF211" s="559"/>
      <c r="CG211" s="559"/>
      <c r="CH211" s="559"/>
      <c r="CI211" s="559"/>
      <c r="CJ211" s="559"/>
      <c r="CK211" s="559"/>
      <c r="CL211" s="559"/>
      <c r="CM211" s="559"/>
    </row>
    <row r="212" spans="4:91">
      <c r="D212" s="559"/>
      <c r="E212" s="559"/>
      <c r="F212" s="559"/>
      <c r="G212" s="559"/>
      <c r="H212" s="559"/>
      <c r="I212" s="559"/>
      <c r="J212" s="559"/>
      <c r="K212" s="559"/>
      <c r="L212" s="559"/>
      <c r="M212" s="559"/>
      <c r="N212" s="559"/>
      <c r="O212" s="594"/>
      <c r="P212" s="559"/>
      <c r="Q212" s="559"/>
      <c r="R212" s="559"/>
      <c r="S212" s="559"/>
      <c r="T212" s="559"/>
      <c r="U212" s="559"/>
      <c r="V212" s="559"/>
      <c r="W212" s="559"/>
      <c r="X212" s="559"/>
      <c r="Y212" s="559"/>
      <c r="Z212" s="559"/>
      <c r="AA212" s="594"/>
      <c r="AB212" s="559"/>
      <c r="AC212" s="559"/>
      <c r="AD212" s="559"/>
      <c r="AE212" s="559"/>
      <c r="AF212" s="559"/>
      <c r="AG212" s="559"/>
      <c r="AH212" s="559"/>
      <c r="AI212" s="559"/>
      <c r="AJ212" s="559"/>
      <c r="AK212" s="559"/>
      <c r="AL212" s="559"/>
      <c r="AM212" s="559"/>
      <c r="AN212" s="559"/>
      <c r="AO212" s="559"/>
      <c r="AP212" s="559"/>
      <c r="AQ212" s="559"/>
      <c r="AR212" s="559"/>
      <c r="AS212" s="559"/>
      <c r="AT212" s="559"/>
      <c r="AU212" s="559"/>
      <c r="AV212" s="559"/>
      <c r="AW212" s="559"/>
      <c r="AX212" s="559"/>
      <c r="AY212" s="559"/>
      <c r="AZ212" s="559"/>
      <c r="BA212" s="559"/>
      <c r="BB212" s="559"/>
      <c r="BC212" s="559"/>
      <c r="BD212" s="559"/>
      <c r="BE212" s="559"/>
      <c r="BF212" s="559"/>
      <c r="BG212" s="559"/>
      <c r="BH212" s="559"/>
      <c r="BI212" s="559"/>
      <c r="BJ212" s="559"/>
      <c r="BK212" s="559"/>
      <c r="BL212" s="559"/>
      <c r="BM212" s="559"/>
      <c r="BN212" s="559"/>
      <c r="BO212" s="559"/>
      <c r="BP212" s="559"/>
      <c r="BQ212" s="559"/>
      <c r="BR212" s="559"/>
      <c r="BS212" s="559"/>
      <c r="BT212" s="559"/>
      <c r="BU212" s="559"/>
      <c r="BV212" s="559"/>
      <c r="BW212" s="559"/>
      <c r="BX212" s="559"/>
      <c r="BY212" s="559"/>
      <c r="BZ212" s="559"/>
      <c r="CA212" s="559"/>
      <c r="CB212" s="559"/>
      <c r="CC212" s="559"/>
      <c r="CD212" s="559"/>
      <c r="CE212" s="559"/>
      <c r="CF212" s="559"/>
      <c r="CG212" s="559"/>
      <c r="CH212" s="559"/>
      <c r="CI212" s="559"/>
      <c r="CJ212" s="559"/>
      <c r="CK212" s="559"/>
      <c r="CL212" s="559"/>
      <c r="CM212" s="559"/>
    </row>
    <row r="213" spans="4:91">
      <c r="D213" s="559"/>
      <c r="E213" s="559"/>
      <c r="F213" s="559"/>
      <c r="G213" s="559"/>
      <c r="H213" s="559"/>
      <c r="I213" s="559"/>
      <c r="J213" s="559"/>
      <c r="K213" s="559"/>
      <c r="L213" s="559"/>
      <c r="M213" s="559"/>
      <c r="N213" s="559"/>
      <c r="O213" s="594"/>
      <c r="P213" s="559"/>
      <c r="Q213" s="559"/>
      <c r="R213" s="559"/>
      <c r="S213" s="559"/>
      <c r="T213" s="559"/>
      <c r="U213" s="559"/>
      <c r="V213" s="559"/>
      <c r="W213" s="559"/>
      <c r="X213" s="559"/>
      <c r="Y213" s="559"/>
      <c r="Z213" s="559"/>
      <c r="AA213" s="594"/>
      <c r="AB213" s="559"/>
      <c r="AC213" s="559"/>
      <c r="AD213" s="559"/>
      <c r="AE213" s="559"/>
      <c r="AF213" s="559"/>
      <c r="AG213" s="559"/>
      <c r="AH213" s="559"/>
      <c r="AI213" s="559"/>
      <c r="AJ213" s="559"/>
      <c r="AK213" s="559"/>
      <c r="AL213" s="559"/>
      <c r="AM213" s="559"/>
      <c r="AN213" s="559"/>
      <c r="AO213" s="559"/>
      <c r="AP213" s="559"/>
      <c r="AQ213" s="559"/>
      <c r="AR213" s="559"/>
      <c r="AS213" s="559"/>
      <c r="AT213" s="559"/>
      <c r="AU213" s="559"/>
      <c r="AV213" s="559"/>
      <c r="AW213" s="559"/>
      <c r="AX213" s="559"/>
      <c r="AY213" s="559"/>
      <c r="AZ213" s="559"/>
      <c r="BA213" s="559"/>
      <c r="BB213" s="559"/>
      <c r="BC213" s="559"/>
      <c r="BD213" s="559"/>
      <c r="BE213" s="559"/>
      <c r="BF213" s="559"/>
      <c r="BG213" s="559"/>
      <c r="BH213" s="559"/>
      <c r="BI213" s="559"/>
      <c r="BJ213" s="559"/>
      <c r="BK213" s="559"/>
      <c r="BL213" s="559"/>
      <c r="BM213" s="559"/>
      <c r="BN213" s="559"/>
      <c r="BO213" s="559"/>
      <c r="BP213" s="559"/>
      <c r="BQ213" s="559"/>
      <c r="BR213" s="559"/>
      <c r="BS213" s="559"/>
      <c r="BT213" s="559"/>
      <c r="BU213" s="559"/>
      <c r="BV213" s="559"/>
      <c r="BW213" s="559"/>
      <c r="BX213" s="559"/>
      <c r="BY213" s="559"/>
      <c r="BZ213" s="559"/>
      <c r="CA213" s="559"/>
      <c r="CB213" s="559"/>
      <c r="CC213" s="559"/>
      <c r="CD213" s="559"/>
      <c r="CE213" s="559"/>
      <c r="CF213" s="559"/>
      <c r="CG213" s="559"/>
      <c r="CH213" s="559"/>
      <c r="CI213" s="559"/>
      <c r="CJ213" s="559"/>
      <c r="CK213" s="559"/>
      <c r="CL213" s="559"/>
      <c r="CM213" s="559"/>
    </row>
    <row r="214" spans="4:91">
      <c r="D214" s="559"/>
      <c r="E214" s="559"/>
      <c r="F214" s="559"/>
      <c r="G214" s="559"/>
      <c r="H214" s="559"/>
      <c r="I214" s="559"/>
      <c r="J214" s="559"/>
      <c r="K214" s="559"/>
      <c r="L214" s="559"/>
      <c r="M214" s="559"/>
      <c r="N214" s="559"/>
      <c r="O214" s="594"/>
      <c r="P214" s="559"/>
      <c r="Q214" s="559"/>
      <c r="R214" s="559"/>
      <c r="S214" s="559"/>
      <c r="T214" s="559"/>
      <c r="U214" s="559"/>
      <c r="V214" s="559"/>
      <c r="W214" s="559"/>
      <c r="X214" s="559"/>
      <c r="Y214" s="559"/>
      <c r="Z214" s="559"/>
      <c r="AA214" s="594"/>
      <c r="AB214" s="559"/>
      <c r="AC214" s="559"/>
      <c r="AD214" s="559"/>
      <c r="AE214" s="559"/>
      <c r="AF214" s="559"/>
      <c r="AG214" s="559"/>
      <c r="AH214" s="559"/>
      <c r="AI214" s="559"/>
      <c r="AJ214" s="559"/>
      <c r="AK214" s="559"/>
      <c r="AL214" s="559"/>
      <c r="AM214" s="559"/>
      <c r="AN214" s="559"/>
      <c r="AO214" s="559"/>
      <c r="AP214" s="559"/>
      <c r="AQ214" s="559"/>
      <c r="AR214" s="559"/>
      <c r="AS214" s="559"/>
      <c r="AT214" s="559"/>
      <c r="AU214" s="559"/>
      <c r="AV214" s="559"/>
      <c r="AW214" s="559"/>
      <c r="AX214" s="559"/>
      <c r="AY214" s="559"/>
      <c r="AZ214" s="559"/>
      <c r="BA214" s="559"/>
      <c r="BB214" s="559"/>
      <c r="BC214" s="559"/>
      <c r="BD214" s="559"/>
      <c r="BE214" s="559"/>
      <c r="BF214" s="559"/>
      <c r="BG214" s="559"/>
      <c r="BH214" s="559"/>
      <c r="BI214" s="559"/>
      <c r="BJ214" s="559"/>
      <c r="BK214" s="559"/>
      <c r="BL214" s="559"/>
      <c r="BM214" s="559"/>
      <c r="BN214" s="559"/>
      <c r="BO214" s="559"/>
      <c r="BP214" s="559"/>
      <c r="BQ214" s="559"/>
      <c r="BR214" s="559"/>
      <c r="BS214" s="559"/>
      <c r="BT214" s="559"/>
      <c r="BU214" s="559"/>
      <c r="BV214" s="559"/>
      <c r="BW214" s="559"/>
      <c r="BX214" s="559"/>
      <c r="BY214" s="559"/>
      <c r="BZ214" s="559"/>
      <c r="CA214" s="559"/>
      <c r="CB214" s="559"/>
      <c r="CC214" s="559"/>
      <c r="CD214" s="559"/>
      <c r="CE214" s="559"/>
      <c r="CF214" s="559"/>
      <c r="CG214" s="559"/>
      <c r="CH214" s="559"/>
      <c r="CI214" s="559"/>
      <c r="CJ214" s="559"/>
      <c r="CK214" s="559"/>
      <c r="CL214" s="559"/>
      <c r="CM214" s="559"/>
    </row>
    <row r="215" spans="4:91">
      <c r="D215" s="559"/>
      <c r="E215" s="559"/>
      <c r="F215" s="559"/>
      <c r="G215" s="559"/>
      <c r="H215" s="559"/>
      <c r="I215" s="559"/>
      <c r="J215" s="559"/>
      <c r="K215" s="559"/>
      <c r="L215" s="559"/>
      <c r="M215" s="559"/>
      <c r="N215" s="559"/>
      <c r="O215" s="594"/>
      <c r="P215" s="559"/>
      <c r="Q215" s="559"/>
      <c r="R215" s="559"/>
      <c r="S215" s="559"/>
      <c r="T215" s="559"/>
      <c r="U215" s="559"/>
      <c r="V215" s="559"/>
      <c r="W215" s="559"/>
      <c r="X215" s="559"/>
      <c r="Y215" s="559"/>
      <c r="Z215" s="559"/>
      <c r="AA215" s="594"/>
      <c r="AB215" s="559"/>
      <c r="AC215" s="559"/>
      <c r="AD215" s="559"/>
      <c r="AE215" s="559"/>
      <c r="AF215" s="559"/>
      <c r="AG215" s="559"/>
      <c r="AH215" s="559"/>
      <c r="AI215" s="559"/>
      <c r="AJ215" s="559"/>
      <c r="AK215" s="559"/>
      <c r="AL215" s="559"/>
      <c r="AM215" s="559"/>
      <c r="AN215" s="559"/>
      <c r="AO215" s="559"/>
      <c r="AP215" s="559"/>
      <c r="AQ215" s="559"/>
      <c r="AR215" s="559"/>
      <c r="AS215" s="559"/>
      <c r="AT215" s="559"/>
      <c r="AU215" s="559"/>
      <c r="AV215" s="559"/>
      <c r="AW215" s="559"/>
      <c r="AX215" s="559"/>
      <c r="AY215" s="559"/>
      <c r="AZ215" s="559"/>
      <c r="BA215" s="559"/>
      <c r="BB215" s="559"/>
      <c r="BC215" s="559"/>
      <c r="BD215" s="559"/>
      <c r="BE215" s="559"/>
      <c r="BF215" s="559"/>
      <c r="BG215" s="559"/>
      <c r="BH215" s="559"/>
      <c r="BI215" s="559"/>
      <c r="BJ215" s="559"/>
      <c r="BK215" s="559"/>
      <c r="BL215" s="559"/>
      <c r="BM215" s="559"/>
      <c r="BN215" s="559"/>
      <c r="BO215" s="559"/>
      <c r="BP215" s="559"/>
      <c r="BQ215" s="559"/>
      <c r="BR215" s="559"/>
      <c r="BS215" s="559"/>
      <c r="BT215" s="559"/>
      <c r="BU215" s="559"/>
      <c r="BV215" s="559"/>
      <c r="BW215" s="559"/>
      <c r="BX215" s="559"/>
      <c r="BY215" s="559"/>
      <c r="BZ215" s="559"/>
      <c r="CA215" s="559"/>
      <c r="CB215" s="559"/>
      <c r="CC215" s="559"/>
      <c r="CD215" s="559"/>
      <c r="CE215" s="559"/>
      <c r="CF215" s="559"/>
      <c r="CG215" s="559"/>
      <c r="CH215" s="559"/>
      <c r="CI215" s="559"/>
      <c r="CJ215" s="559"/>
      <c r="CK215" s="559"/>
      <c r="CL215" s="559"/>
      <c r="CM215" s="559"/>
    </row>
    <row r="216" spans="4:91">
      <c r="D216" s="559"/>
      <c r="E216" s="559"/>
      <c r="F216" s="559"/>
      <c r="G216" s="559"/>
      <c r="H216" s="559"/>
      <c r="I216" s="559"/>
      <c r="J216" s="559"/>
      <c r="K216" s="559"/>
      <c r="L216" s="559"/>
      <c r="M216" s="559"/>
      <c r="N216" s="559"/>
      <c r="O216" s="594"/>
      <c r="P216" s="559"/>
      <c r="Q216" s="559"/>
      <c r="R216" s="559"/>
      <c r="S216" s="559"/>
      <c r="T216" s="559"/>
      <c r="U216" s="559"/>
      <c r="V216" s="559"/>
      <c r="W216" s="559"/>
      <c r="X216" s="559"/>
      <c r="Y216" s="559"/>
      <c r="Z216" s="559"/>
      <c r="AA216" s="594"/>
      <c r="AB216" s="559"/>
      <c r="AC216" s="559"/>
      <c r="AD216" s="559"/>
      <c r="AE216" s="559"/>
      <c r="AF216" s="559"/>
      <c r="AG216" s="559"/>
      <c r="AH216" s="559"/>
      <c r="AI216" s="559"/>
      <c r="AJ216" s="559"/>
      <c r="AK216" s="559"/>
      <c r="AL216" s="559"/>
      <c r="AM216" s="559"/>
      <c r="AN216" s="559"/>
      <c r="AO216" s="559"/>
      <c r="AP216" s="559"/>
      <c r="AQ216" s="559"/>
      <c r="AR216" s="559"/>
      <c r="AS216" s="559"/>
      <c r="AT216" s="559"/>
      <c r="AU216" s="559"/>
      <c r="AV216" s="559"/>
      <c r="AW216" s="559"/>
      <c r="AX216" s="559"/>
      <c r="AY216" s="559"/>
      <c r="AZ216" s="559"/>
      <c r="BA216" s="559"/>
      <c r="BB216" s="559"/>
      <c r="BC216" s="559"/>
      <c r="BD216" s="559"/>
      <c r="BE216" s="559"/>
      <c r="BF216" s="559"/>
      <c r="BG216" s="559"/>
      <c r="BH216" s="559"/>
      <c r="BI216" s="559"/>
      <c r="BJ216" s="559"/>
      <c r="BK216" s="559"/>
      <c r="BL216" s="559"/>
      <c r="BM216" s="559"/>
      <c r="BN216" s="559"/>
      <c r="BO216" s="559"/>
      <c r="BP216" s="559"/>
      <c r="BQ216" s="559"/>
      <c r="BR216" s="559"/>
      <c r="BS216" s="559"/>
      <c r="BT216" s="559"/>
      <c r="BU216" s="559"/>
      <c r="BV216" s="559"/>
      <c r="BW216" s="559"/>
      <c r="BX216" s="559"/>
      <c r="BY216" s="559"/>
      <c r="BZ216" s="559"/>
      <c r="CA216" s="559"/>
      <c r="CB216" s="559"/>
      <c r="CC216" s="559"/>
      <c r="CD216" s="559"/>
      <c r="CE216" s="559"/>
      <c r="CF216" s="559"/>
      <c r="CG216" s="559"/>
      <c r="CH216" s="559"/>
      <c r="CI216" s="559"/>
      <c r="CJ216" s="559"/>
      <c r="CK216" s="559"/>
      <c r="CL216" s="559"/>
      <c r="CM216" s="559"/>
    </row>
    <row r="217" spans="4:91">
      <c r="D217" s="559"/>
      <c r="E217" s="559"/>
      <c r="F217" s="559"/>
      <c r="G217" s="559"/>
      <c r="H217" s="559"/>
      <c r="I217" s="559"/>
      <c r="J217" s="559"/>
      <c r="K217" s="559"/>
      <c r="L217" s="559"/>
      <c r="M217" s="559"/>
      <c r="N217" s="559"/>
      <c r="O217" s="594"/>
      <c r="P217" s="559"/>
      <c r="Q217" s="559"/>
      <c r="R217" s="559"/>
      <c r="S217" s="559"/>
      <c r="T217" s="559"/>
      <c r="U217" s="559"/>
      <c r="V217" s="559"/>
      <c r="W217" s="559"/>
      <c r="X217" s="559"/>
      <c r="Y217" s="559"/>
      <c r="Z217" s="559"/>
      <c r="AA217" s="594"/>
      <c r="AB217" s="559"/>
      <c r="AC217" s="559"/>
      <c r="AD217" s="559"/>
      <c r="AE217" s="559"/>
      <c r="AF217" s="559"/>
      <c r="AG217" s="559"/>
      <c r="AH217" s="559"/>
      <c r="AI217" s="559"/>
      <c r="AJ217" s="559"/>
      <c r="AK217" s="559"/>
      <c r="AL217" s="559"/>
      <c r="AM217" s="559"/>
      <c r="AN217" s="559"/>
      <c r="AO217" s="559"/>
      <c r="AP217" s="559"/>
      <c r="AQ217" s="559"/>
      <c r="AR217" s="559"/>
      <c r="AS217" s="559"/>
      <c r="AT217" s="559"/>
      <c r="AU217" s="559"/>
      <c r="AV217" s="559"/>
      <c r="AW217" s="559"/>
      <c r="AX217" s="559"/>
      <c r="AY217" s="559"/>
      <c r="AZ217" s="559"/>
      <c r="BA217" s="559"/>
      <c r="BB217" s="559"/>
      <c r="BC217" s="559"/>
      <c r="BD217" s="559"/>
      <c r="BE217" s="559"/>
      <c r="BF217" s="559"/>
      <c r="BG217" s="559"/>
      <c r="BH217" s="559"/>
      <c r="BI217" s="559"/>
      <c r="BJ217" s="559"/>
      <c r="BK217" s="559"/>
      <c r="BL217" s="559"/>
      <c r="BM217" s="559"/>
      <c r="BN217" s="559"/>
      <c r="BO217" s="559"/>
      <c r="BP217" s="559"/>
      <c r="BQ217" s="559"/>
      <c r="BR217" s="559"/>
      <c r="BS217" s="559"/>
      <c r="BT217" s="559"/>
      <c r="BU217" s="559"/>
      <c r="BV217" s="559"/>
      <c r="BW217" s="559"/>
      <c r="BX217" s="559"/>
      <c r="BY217" s="559"/>
      <c r="BZ217" s="559"/>
      <c r="CA217" s="559"/>
      <c r="CB217" s="559"/>
      <c r="CC217" s="559"/>
      <c r="CD217" s="559"/>
      <c r="CE217" s="559"/>
      <c r="CF217" s="559"/>
      <c r="CG217" s="559"/>
      <c r="CH217" s="559"/>
      <c r="CI217" s="559"/>
      <c r="CJ217" s="559"/>
      <c r="CK217" s="559"/>
      <c r="CL217" s="559"/>
      <c r="CM217" s="559"/>
    </row>
    <row r="218" spans="4:91">
      <c r="D218" s="559"/>
      <c r="E218" s="559"/>
      <c r="F218" s="559"/>
      <c r="G218" s="559"/>
      <c r="H218" s="559"/>
      <c r="I218" s="559"/>
      <c r="J218" s="559"/>
      <c r="K218" s="559"/>
      <c r="L218" s="559"/>
      <c r="M218" s="559"/>
      <c r="N218" s="559"/>
      <c r="O218" s="594"/>
      <c r="P218" s="559"/>
      <c r="Q218" s="559"/>
      <c r="R218" s="559"/>
      <c r="S218" s="559"/>
      <c r="T218" s="559"/>
      <c r="U218" s="559"/>
      <c r="V218" s="559"/>
      <c r="W218" s="559"/>
      <c r="X218" s="559"/>
      <c r="Y218" s="559"/>
      <c r="Z218" s="559"/>
      <c r="AA218" s="594"/>
      <c r="AB218" s="559"/>
      <c r="AC218" s="559"/>
      <c r="AD218" s="559"/>
      <c r="AE218" s="559"/>
      <c r="AF218" s="559"/>
      <c r="AG218" s="559"/>
      <c r="AH218" s="559"/>
      <c r="AI218" s="559"/>
      <c r="AJ218" s="559"/>
      <c r="AK218" s="559"/>
      <c r="AL218" s="559"/>
      <c r="AM218" s="559"/>
      <c r="AN218" s="559"/>
      <c r="AO218" s="559"/>
      <c r="AP218" s="559"/>
      <c r="AQ218" s="559"/>
      <c r="AR218" s="559"/>
      <c r="AS218" s="559"/>
      <c r="AT218" s="559"/>
      <c r="AU218" s="559"/>
      <c r="AV218" s="559"/>
      <c r="AW218" s="559"/>
      <c r="AX218" s="559"/>
      <c r="AY218" s="559"/>
      <c r="AZ218" s="559"/>
      <c r="BA218" s="559"/>
      <c r="BB218" s="559"/>
      <c r="BC218" s="559"/>
      <c r="BD218" s="559"/>
      <c r="BE218" s="559"/>
      <c r="BF218" s="559"/>
      <c r="BG218" s="559"/>
      <c r="BH218" s="559"/>
      <c r="BI218" s="559"/>
      <c r="BJ218" s="559"/>
      <c r="BK218" s="559"/>
      <c r="BL218" s="559"/>
      <c r="BM218" s="559"/>
      <c r="BN218" s="559"/>
      <c r="BO218" s="559"/>
      <c r="BP218" s="559"/>
      <c r="BQ218" s="559"/>
      <c r="BR218" s="559"/>
      <c r="BS218" s="559"/>
      <c r="BT218" s="559"/>
      <c r="BU218" s="559"/>
      <c r="BV218" s="559"/>
      <c r="BW218" s="559"/>
      <c r="BX218" s="559"/>
      <c r="BY218" s="559"/>
      <c r="BZ218" s="559"/>
      <c r="CA218" s="559"/>
      <c r="CB218" s="559"/>
      <c r="CC218" s="559"/>
      <c r="CD218" s="559"/>
      <c r="CE218" s="559"/>
      <c r="CF218" s="559"/>
      <c r="CG218" s="559"/>
      <c r="CH218" s="559"/>
      <c r="CI218" s="559"/>
      <c r="CJ218" s="559"/>
      <c r="CK218" s="559"/>
      <c r="CL218" s="559"/>
      <c r="CM218" s="559"/>
    </row>
    <row r="219" spans="4:91">
      <c r="D219" s="559"/>
      <c r="E219" s="559"/>
      <c r="F219" s="559"/>
      <c r="G219" s="559"/>
      <c r="H219" s="559"/>
      <c r="I219" s="559"/>
      <c r="J219" s="559"/>
      <c r="K219" s="559"/>
      <c r="L219" s="559"/>
      <c r="M219" s="559"/>
      <c r="N219" s="559"/>
      <c r="O219" s="594"/>
      <c r="P219" s="559"/>
      <c r="Q219" s="559"/>
      <c r="R219" s="559"/>
      <c r="S219" s="559"/>
      <c r="T219" s="559"/>
      <c r="U219" s="559"/>
      <c r="V219" s="559"/>
      <c r="W219" s="559"/>
      <c r="X219" s="559"/>
      <c r="Y219" s="559"/>
      <c r="Z219" s="559"/>
      <c r="AA219" s="594"/>
      <c r="AB219" s="559"/>
      <c r="AC219" s="559"/>
      <c r="AD219" s="559"/>
      <c r="AE219" s="559"/>
      <c r="AF219" s="559"/>
      <c r="AG219" s="559"/>
      <c r="AH219" s="559"/>
      <c r="AI219" s="559"/>
      <c r="AJ219" s="559"/>
      <c r="AK219" s="559"/>
      <c r="AL219" s="559"/>
      <c r="AM219" s="559"/>
      <c r="AN219" s="559"/>
      <c r="AO219" s="559"/>
      <c r="AP219" s="559"/>
      <c r="AQ219" s="559"/>
      <c r="AR219" s="559"/>
      <c r="AS219" s="559"/>
      <c r="AT219" s="559"/>
      <c r="AU219" s="559"/>
      <c r="AV219" s="559"/>
      <c r="AW219" s="559"/>
      <c r="AX219" s="559"/>
      <c r="AY219" s="559"/>
      <c r="AZ219" s="559"/>
      <c r="BA219" s="559"/>
      <c r="BB219" s="559"/>
      <c r="BC219" s="559"/>
      <c r="BD219" s="559"/>
      <c r="BE219" s="559"/>
      <c r="BF219" s="559"/>
      <c r="BG219" s="559"/>
      <c r="BH219" s="559"/>
      <c r="BI219" s="559"/>
      <c r="BJ219" s="559"/>
      <c r="BK219" s="559"/>
      <c r="BL219" s="559"/>
      <c r="BM219" s="559"/>
      <c r="BN219" s="559"/>
      <c r="BO219" s="559"/>
      <c r="BP219" s="559"/>
      <c r="BQ219" s="559"/>
      <c r="BR219" s="559"/>
      <c r="BS219" s="559"/>
      <c r="BT219" s="559"/>
      <c r="BU219" s="559"/>
      <c r="BV219" s="559"/>
      <c r="BW219" s="559"/>
      <c r="BX219" s="559"/>
      <c r="BY219" s="559"/>
      <c r="BZ219" s="559"/>
      <c r="CA219" s="559"/>
      <c r="CB219" s="559"/>
      <c r="CC219" s="559"/>
      <c r="CD219" s="559"/>
      <c r="CE219" s="559"/>
      <c r="CF219" s="559"/>
      <c r="CG219" s="559"/>
      <c r="CH219" s="559"/>
      <c r="CI219" s="559"/>
      <c r="CJ219" s="559"/>
      <c r="CK219" s="559"/>
      <c r="CL219" s="559"/>
      <c r="CM219" s="559"/>
    </row>
    <row r="220" spans="4:91">
      <c r="D220" s="559"/>
      <c r="E220" s="559"/>
      <c r="F220" s="559"/>
      <c r="G220" s="559"/>
      <c r="H220" s="559"/>
      <c r="I220" s="559"/>
      <c r="J220" s="559"/>
      <c r="K220" s="559"/>
      <c r="L220" s="559"/>
      <c r="M220" s="559"/>
      <c r="N220" s="559"/>
      <c r="O220" s="594"/>
      <c r="P220" s="559"/>
      <c r="Q220" s="559"/>
      <c r="R220" s="559"/>
      <c r="S220" s="559"/>
      <c r="T220" s="559"/>
      <c r="U220" s="559"/>
      <c r="V220" s="559"/>
      <c r="W220" s="559"/>
      <c r="X220" s="559"/>
      <c r="Y220" s="559"/>
      <c r="Z220" s="559"/>
      <c r="AA220" s="594"/>
      <c r="AB220" s="559"/>
      <c r="AC220" s="559"/>
      <c r="AD220" s="559"/>
      <c r="AE220" s="559"/>
      <c r="AF220" s="559"/>
      <c r="AG220" s="559"/>
      <c r="AH220" s="559"/>
      <c r="AI220" s="559"/>
      <c r="AJ220" s="559"/>
      <c r="AK220" s="559"/>
      <c r="AL220" s="559"/>
      <c r="AM220" s="559"/>
      <c r="AN220" s="559"/>
      <c r="AO220" s="559"/>
      <c r="AP220" s="559"/>
      <c r="AQ220" s="559"/>
      <c r="AR220" s="559"/>
      <c r="AS220" s="559"/>
      <c r="AT220" s="559"/>
      <c r="AU220" s="559"/>
      <c r="AV220" s="559"/>
      <c r="AW220" s="559"/>
      <c r="AX220" s="559"/>
      <c r="AY220" s="559"/>
      <c r="AZ220" s="559"/>
      <c r="BA220" s="559"/>
      <c r="BB220" s="559"/>
      <c r="BC220" s="559"/>
      <c r="BD220" s="559"/>
      <c r="BE220" s="559"/>
      <c r="BF220" s="559"/>
      <c r="BG220" s="559"/>
      <c r="BH220" s="559"/>
      <c r="BI220" s="559"/>
      <c r="BJ220" s="559"/>
      <c r="BK220" s="559"/>
      <c r="BL220" s="559"/>
      <c r="BM220" s="559"/>
      <c r="BN220" s="559"/>
      <c r="BO220" s="559"/>
      <c r="BP220" s="559"/>
      <c r="BQ220" s="559"/>
      <c r="BR220" s="559"/>
      <c r="BS220" s="559"/>
      <c r="BT220" s="559"/>
      <c r="BU220" s="559"/>
      <c r="BV220" s="559"/>
      <c r="BW220" s="559"/>
      <c r="BX220" s="559"/>
      <c r="BY220" s="559"/>
      <c r="BZ220" s="559"/>
      <c r="CA220" s="559"/>
      <c r="CB220" s="559"/>
      <c r="CC220" s="559"/>
      <c r="CD220" s="559"/>
      <c r="CE220" s="559"/>
      <c r="CF220" s="559"/>
      <c r="CG220" s="559"/>
      <c r="CH220" s="559"/>
      <c r="CI220" s="559"/>
      <c r="CJ220" s="559"/>
      <c r="CK220" s="559"/>
      <c r="CL220" s="559"/>
      <c r="CM220" s="559"/>
    </row>
    <row r="221" spans="4:91">
      <c r="D221" s="559"/>
      <c r="E221" s="559"/>
      <c r="F221" s="559"/>
      <c r="G221" s="559"/>
      <c r="H221" s="559"/>
      <c r="I221" s="559"/>
      <c r="J221" s="559"/>
      <c r="K221" s="559"/>
      <c r="L221" s="559"/>
      <c r="M221" s="559"/>
      <c r="N221" s="559"/>
      <c r="O221" s="594"/>
      <c r="P221" s="559"/>
      <c r="Q221" s="559"/>
      <c r="R221" s="559"/>
      <c r="S221" s="559"/>
      <c r="T221" s="559"/>
      <c r="U221" s="559"/>
      <c r="V221" s="559"/>
      <c r="W221" s="559"/>
      <c r="X221" s="559"/>
      <c r="Y221" s="559"/>
      <c r="Z221" s="559"/>
      <c r="AA221" s="594"/>
      <c r="AB221" s="559"/>
      <c r="AC221" s="559"/>
      <c r="AD221" s="559"/>
      <c r="AE221" s="559"/>
      <c r="AF221" s="559"/>
      <c r="AG221" s="559"/>
      <c r="AH221" s="559"/>
      <c r="AI221" s="559"/>
      <c r="AJ221" s="559"/>
      <c r="AK221" s="559"/>
      <c r="AL221" s="559"/>
      <c r="AM221" s="559"/>
      <c r="AN221" s="559"/>
      <c r="AO221" s="559"/>
      <c r="AP221" s="559"/>
      <c r="AQ221" s="559"/>
      <c r="AR221" s="559"/>
      <c r="AS221" s="559"/>
      <c r="AT221" s="559"/>
      <c r="AU221" s="559"/>
      <c r="AV221" s="559"/>
      <c r="AW221" s="559"/>
      <c r="AX221" s="559"/>
      <c r="AY221" s="559"/>
      <c r="AZ221" s="559"/>
      <c r="BA221" s="559"/>
      <c r="BB221" s="559"/>
      <c r="BC221" s="559"/>
      <c r="BD221" s="559"/>
      <c r="BE221" s="559"/>
      <c r="BF221" s="559"/>
      <c r="BG221" s="559"/>
      <c r="BH221" s="559"/>
      <c r="BI221" s="559"/>
      <c r="BJ221" s="559"/>
      <c r="BK221" s="559"/>
      <c r="BL221" s="559"/>
      <c r="BM221" s="559"/>
      <c r="BN221" s="559"/>
      <c r="BO221" s="559"/>
      <c r="BP221" s="559"/>
      <c r="BQ221" s="559"/>
      <c r="BR221" s="559"/>
      <c r="BS221" s="559"/>
      <c r="BT221" s="559"/>
      <c r="BU221" s="559"/>
      <c r="BV221" s="559"/>
      <c r="BW221" s="559"/>
      <c r="BX221" s="559"/>
      <c r="BY221" s="559"/>
      <c r="BZ221" s="559"/>
      <c r="CA221" s="559"/>
      <c r="CB221" s="559"/>
      <c r="CC221" s="559"/>
      <c r="CD221" s="559"/>
      <c r="CE221" s="559"/>
      <c r="CF221" s="559"/>
      <c r="CG221" s="559"/>
      <c r="CH221" s="559"/>
      <c r="CI221" s="559"/>
      <c r="CJ221" s="559"/>
      <c r="CK221" s="559"/>
      <c r="CL221" s="559"/>
      <c r="CM221" s="559"/>
    </row>
    <row r="222" spans="4:91">
      <c r="D222" s="559"/>
      <c r="E222" s="559"/>
      <c r="F222" s="559"/>
      <c r="G222" s="559"/>
      <c r="H222" s="559"/>
      <c r="I222" s="559"/>
      <c r="J222" s="559"/>
      <c r="K222" s="559"/>
      <c r="L222" s="559"/>
      <c r="M222" s="559"/>
      <c r="N222" s="559"/>
      <c r="O222" s="594"/>
      <c r="P222" s="559"/>
      <c r="Q222" s="559"/>
      <c r="R222" s="559"/>
      <c r="S222" s="559"/>
      <c r="T222" s="559"/>
      <c r="U222" s="559"/>
      <c r="V222" s="559"/>
      <c r="W222" s="559"/>
      <c r="X222" s="559"/>
      <c r="Y222" s="559"/>
      <c r="Z222" s="559"/>
      <c r="AA222" s="594"/>
      <c r="AB222" s="559"/>
      <c r="AC222" s="559"/>
      <c r="AD222" s="559"/>
      <c r="AE222" s="559"/>
      <c r="AF222" s="559"/>
      <c r="AG222" s="559"/>
      <c r="AH222" s="559"/>
      <c r="AI222" s="559"/>
      <c r="AJ222" s="559"/>
      <c r="AK222" s="559"/>
      <c r="AL222" s="559"/>
      <c r="AM222" s="559"/>
      <c r="AN222" s="559"/>
      <c r="AO222" s="559"/>
      <c r="AP222" s="559"/>
      <c r="AQ222" s="559"/>
      <c r="AR222" s="559"/>
      <c r="AS222" s="559"/>
      <c r="AT222" s="559"/>
      <c r="AU222" s="559"/>
      <c r="AV222" s="559"/>
      <c r="AW222" s="559"/>
      <c r="AX222" s="559"/>
      <c r="AY222" s="559"/>
      <c r="AZ222" s="559"/>
      <c r="BA222" s="559"/>
      <c r="BB222" s="559"/>
      <c r="BC222" s="559"/>
      <c r="BD222" s="559"/>
      <c r="BE222" s="559"/>
      <c r="BF222" s="559"/>
      <c r="BG222" s="559"/>
      <c r="BH222" s="559"/>
      <c r="BI222" s="559"/>
      <c r="BJ222" s="559"/>
      <c r="BK222" s="559"/>
      <c r="BL222" s="559"/>
      <c r="BM222" s="559"/>
      <c r="BN222" s="559"/>
      <c r="BO222" s="559"/>
      <c r="BP222" s="559"/>
      <c r="BQ222" s="559"/>
      <c r="BR222" s="559"/>
      <c r="BS222" s="559"/>
      <c r="BT222" s="559"/>
      <c r="BU222" s="559"/>
      <c r="BV222" s="559"/>
      <c r="BW222" s="559"/>
      <c r="BX222" s="559"/>
      <c r="BY222" s="559"/>
      <c r="BZ222" s="559"/>
      <c r="CA222" s="559"/>
      <c r="CB222" s="559"/>
      <c r="CC222" s="559"/>
      <c r="CD222" s="559"/>
      <c r="CE222" s="559"/>
      <c r="CF222" s="559"/>
      <c r="CG222" s="559"/>
      <c r="CH222" s="559"/>
      <c r="CI222" s="559"/>
      <c r="CJ222" s="559"/>
      <c r="CK222" s="559"/>
      <c r="CL222" s="559"/>
      <c r="CM222" s="559"/>
    </row>
    <row r="223" spans="4:91">
      <c r="D223" s="559"/>
      <c r="E223" s="559"/>
      <c r="F223" s="559"/>
      <c r="G223" s="559"/>
      <c r="H223" s="559"/>
      <c r="I223" s="559"/>
      <c r="J223" s="559"/>
      <c r="K223" s="559"/>
      <c r="L223" s="559"/>
      <c r="M223" s="559"/>
      <c r="N223" s="559"/>
      <c r="O223" s="594"/>
      <c r="P223" s="559"/>
      <c r="Q223" s="559"/>
      <c r="R223" s="559"/>
      <c r="S223" s="559"/>
      <c r="T223" s="559"/>
      <c r="U223" s="559"/>
      <c r="V223" s="559"/>
      <c r="W223" s="559"/>
      <c r="X223" s="559"/>
      <c r="Y223" s="559"/>
      <c r="Z223" s="559"/>
      <c r="AA223" s="594"/>
      <c r="AB223" s="559"/>
      <c r="AC223" s="559"/>
      <c r="AD223" s="559"/>
      <c r="AE223" s="559"/>
      <c r="AF223" s="559"/>
      <c r="AG223" s="559"/>
      <c r="AH223" s="559"/>
      <c r="AI223" s="559"/>
      <c r="AJ223" s="559"/>
      <c r="AK223" s="559"/>
      <c r="AL223" s="559"/>
      <c r="AM223" s="559"/>
      <c r="AN223" s="559"/>
      <c r="AO223" s="559"/>
      <c r="AP223" s="559"/>
      <c r="AQ223" s="559"/>
      <c r="AR223" s="559"/>
      <c r="AS223" s="559"/>
      <c r="AT223" s="559"/>
      <c r="AU223" s="559"/>
      <c r="AV223" s="559"/>
      <c r="AW223" s="559"/>
      <c r="AX223" s="559"/>
      <c r="AY223" s="559"/>
      <c r="AZ223" s="559"/>
      <c r="BA223" s="559"/>
      <c r="BB223" s="559"/>
      <c r="BC223" s="559"/>
      <c r="BD223" s="559"/>
      <c r="BE223" s="559"/>
      <c r="BF223" s="559"/>
      <c r="BG223" s="559"/>
      <c r="BH223" s="559"/>
      <c r="BI223" s="559"/>
      <c r="BJ223" s="559"/>
      <c r="BK223" s="559"/>
      <c r="BL223" s="559"/>
      <c r="BM223" s="559"/>
      <c r="BN223" s="559"/>
      <c r="BO223" s="559"/>
      <c r="BP223" s="559"/>
      <c r="BQ223" s="559"/>
      <c r="BR223" s="559"/>
      <c r="BS223" s="559"/>
      <c r="BT223" s="559"/>
      <c r="BU223" s="559"/>
      <c r="BV223" s="559"/>
      <c r="BW223" s="559"/>
      <c r="BX223" s="559"/>
      <c r="BY223" s="559"/>
      <c r="BZ223" s="559"/>
      <c r="CA223" s="559"/>
      <c r="CB223" s="559"/>
      <c r="CC223" s="559"/>
      <c r="CD223" s="559"/>
      <c r="CE223" s="559"/>
      <c r="CF223" s="559"/>
      <c r="CG223" s="559"/>
      <c r="CH223" s="559"/>
      <c r="CI223" s="559"/>
      <c r="CJ223" s="559"/>
      <c r="CK223" s="559"/>
      <c r="CL223" s="559"/>
      <c r="CM223" s="559"/>
    </row>
    <row r="224" spans="4:91">
      <c r="D224" s="559"/>
      <c r="E224" s="559"/>
      <c r="F224" s="559"/>
      <c r="G224" s="559"/>
      <c r="H224" s="559"/>
      <c r="I224" s="559"/>
      <c r="J224" s="559"/>
      <c r="K224" s="559"/>
      <c r="L224" s="559"/>
      <c r="M224" s="559"/>
      <c r="N224" s="559"/>
      <c r="O224" s="594"/>
      <c r="P224" s="559"/>
      <c r="Q224" s="559"/>
      <c r="R224" s="559"/>
      <c r="S224" s="559"/>
      <c r="T224" s="559"/>
      <c r="U224" s="559"/>
      <c r="V224" s="559"/>
      <c r="W224" s="559"/>
      <c r="X224" s="559"/>
      <c r="Y224" s="559"/>
      <c r="Z224" s="559"/>
      <c r="AA224" s="594"/>
      <c r="AB224" s="559"/>
      <c r="AC224" s="559"/>
      <c r="AD224" s="559"/>
      <c r="AE224" s="559"/>
      <c r="AF224" s="559"/>
      <c r="AG224" s="559"/>
      <c r="AH224" s="559"/>
      <c r="AI224" s="559"/>
      <c r="AJ224" s="559"/>
      <c r="AK224" s="559"/>
      <c r="AL224" s="559"/>
      <c r="AM224" s="559"/>
      <c r="AN224" s="559"/>
      <c r="AO224" s="559"/>
      <c r="AP224" s="559"/>
      <c r="AQ224" s="559"/>
      <c r="AR224" s="559"/>
      <c r="AS224" s="559"/>
      <c r="AT224" s="559"/>
      <c r="AU224" s="559"/>
      <c r="AV224" s="559"/>
      <c r="AW224" s="559"/>
      <c r="AX224" s="559"/>
      <c r="AY224" s="559"/>
      <c r="AZ224" s="559"/>
      <c r="BA224" s="559"/>
      <c r="BB224" s="559"/>
      <c r="BC224" s="559"/>
      <c r="BD224" s="559"/>
      <c r="BE224" s="559"/>
      <c r="BF224" s="559"/>
      <c r="BG224" s="559"/>
      <c r="BH224" s="559"/>
      <c r="BI224" s="559"/>
      <c r="BJ224" s="559"/>
      <c r="BK224" s="559"/>
      <c r="BL224" s="559"/>
      <c r="BM224" s="559"/>
      <c r="BN224" s="559"/>
      <c r="BO224" s="559"/>
      <c r="BP224" s="559"/>
      <c r="BQ224" s="559"/>
      <c r="BR224" s="559"/>
      <c r="BS224" s="559"/>
      <c r="BT224" s="559"/>
      <c r="BU224" s="559"/>
      <c r="BV224" s="559"/>
      <c r="BW224" s="559"/>
      <c r="BX224" s="559"/>
      <c r="BY224" s="559"/>
      <c r="BZ224" s="559"/>
      <c r="CA224" s="559"/>
      <c r="CB224" s="559"/>
      <c r="CC224" s="559"/>
      <c r="CD224" s="559"/>
      <c r="CE224" s="559"/>
      <c r="CF224" s="559"/>
      <c r="CG224" s="559"/>
      <c r="CH224" s="559"/>
      <c r="CI224" s="559"/>
      <c r="CJ224" s="559"/>
      <c r="CK224" s="559"/>
      <c r="CL224" s="559"/>
      <c r="CM224" s="559"/>
    </row>
    <row r="225" spans="4:91">
      <c r="D225" s="559"/>
      <c r="E225" s="559"/>
      <c r="F225" s="559"/>
      <c r="G225" s="559"/>
      <c r="H225" s="559"/>
      <c r="I225" s="559"/>
      <c r="J225" s="559"/>
      <c r="K225" s="559"/>
      <c r="L225" s="559"/>
      <c r="M225" s="559"/>
      <c r="N225" s="559"/>
      <c r="O225" s="594"/>
      <c r="P225" s="559"/>
      <c r="Q225" s="559"/>
      <c r="R225" s="559"/>
      <c r="S225" s="559"/>
      <c r="T225" s="559"/>
      <c r="U225" s="559"/>
      <c r="V225" s="559"/>
      <c r="W225" s="559"/>
      <c r="X225" s="559"/>
      <c r="Y225" s="559"/>
      <c r="Z225" s="559"/>
      <c r="AA225" s="594"/>
      <c r="AB225" s="559"/>
      <c r="AC225" s="559"/>
      <c r="AD225" s="559"/>
      <c r="AE225" s="559"/>
      <c r="AF225" s="559"/>
      <c r="AG225" s="559"/>
      <c r="AH225" s="559"/>
      <c r="AI225" s="559"/>
      <c r="AJ225" s="559"/>
      <c r="AK225" s="559"/>
      <c r="AL225" s="559"/>
      <c r="AM225" s="559"/>
      <c r="AN225" s="559"/>
      <c r="AO225" s="559"/>
      <c r="AP225" s="559"/>
      <c r="AQ225" s="559"/>
      <c r="AR225" s="559"/>
      <c r="AS225" s="559"/>
      <c r="AT225" s="559"/>
      <c r="AU225" s="559"/>
      <c r="AV225" s="559"/>
      <c r="AW225" s="559"/>
      <c r="AX225" s="559"/>
      <c r="AY225" s="559"/>
      <c r="AZ225" s="559"/>
      <c r="BA225" s="559"/>
      <c r="BB225" s="559"/>
      <c r="BC225" s="559"/>
      <c r="BD225" s="559"/>
      <c r="BE225" s="559"/>
      <c r="BF225" s="559"/>
      <c r="BG225" s="559"/>
      <c r="BH225" s="559"/>
      <c r="BI225" s="559"/>
      <c r="BJ225" s="559"/>
      <c r="BK225" s="559"/>
      <c r="BL225" s="559"/>
      <c r="BM225" s="559"/>
      <c r="BN225" s="559"/>
      <c r="BO225" s="559"/>
      <c r="BP225" s="559"/>
      <c r="BQ225" s="559"/>
      <c r="BR225" s="559"/>
      <c r="BS225" s="559"/>
      <c r="BT225" s="559"/>
      <c r="BU225" s="559"/>
      <c r="BV225" s="559"/>
      <c r="BW225" s="559"/>
      <c r="BX225" s="559"/>
      <c r="BY225" s="559"/>
      <c r="BZ225" s="559"/>
      <c r="CA225" s="559"/>
      <c r="CB225" s="559"/>
      <c r="CC225" s="559"/>
      <c r="CD225" s="559"/>
      <c r="CE225" s="559"/>
      <c r="CF225" s="559"/>
      <c r="CG225" s="559"/>
      <c r="CH225" s="559"/>
      <c r="CI225" s="559"/>
      <c r="CJ225" s="559"/>
      <c r="CK225" s="559"/>
      <c r="CL225" s="559"/>
      <c r="CM225" s="559"/>
    </row>
    <row r="226" spans="4:91">
      <c r="D226" s="559"/>
      <c r="E226" s="559"/>
      <c r="F226" s="559"/>
      <c r="G226" s="559"/>
      <c r="H226" s="559"/>
      <c r="I226" s="559"/>
      <c r="J226" s="559"/>
      <c r="K226" s="559"/>
      <c r="L226" s="559"/>
      <c r="M226" s="559"/>
      <c r="N226" s="559"/>
      <c r="O226" s="594"/>
      <c r="P226" s="559"/>
      <c r="Q226" s="559"/>
      <c r="R226" s="559"/>
      <c r="S226" s="559"/>
      <c r="T226" s="559"/>
      <c r="U226" s="559"/>
      <c r="V226" s="559"/>
      <c r="W226" s="559"/>
      <c r="X226" s="559"/>
      <c r="Y226" s="559"/>
      <c r="Z226" s="559"/>
      <c r="AA226" s="594"/>
      <c r="AB226" s="559"/>
      <c r="AC226" s="559"/>
      <c r="AD226" s="559"/>
      <c r="AE226" s="559"/>
      <c r="AF226" s="559"/>
      <c r="AG226" s="559"/>
      <c r="AH226" s="559"/>
      <c r="AI226" s="559"/>
      <c r="AJ226" s="559"/>
      <c r="AK226" s="559"/>
      <c r="AL226" s="559"/>
      <c r="AM226" s="559"/>
      <c r="AN226" s="559"/>
      <c r="AO226" s="559"/>
      <c r="AP226" s="559"/>
      <c r="AQ226" s="559"/>
      <c r="AR226" s="559"/>
      <c r="AS226" s="559"/>
      <c r="AT226" s="559"/>
      <c r="AU226" s="559"/>
      <c r="AV226" s="559"/>
      <c r="AW226" s="559"/>
      <c r="AX226" s="559"/>
      <c r="AY226" s="559"/>
      <c r="AZ226" s="559"/>
      <c r="BA226" s="559"/>
      <c r="BB226" s="559"/>
      <c r="BC226" s="559"/>
      <c r="BD226" s="559"/>
      <c r="BE226" s="559"/>
      <c r="BF226" s="559"/>
      <c r="BG226" s="559"/>
      <c r="BH226" s="559"/>
      <c r="BI226" s="559"/>
      <c r="BJ226" s="559"/>
      <c r="BK226" s="559"/>
      <c r="BL226" s="559"/>
      <c r="BM226" s="559"/>
      <c r="BN226" s="559"/>
      <c r="BO226" s="559"/>
      <c r="BP226" s="559"/>
      <c r="BQ226" s="559"/>
      <c r="BR226" s="559"/>
      <c r="BS226" s="559"/>
      <c r="BT226" s="559"/>
      <c r="BU226" s="559"/>
      <c r="BV226" s="559"/>
      <c r="BW226" s="559"/>
      <c r="BX226" s="559"/>
      <c r="BY226" s="559"/>
      <c r="BZ226" s="559"/>
      <c r="CA226" s="559"/>
      <c r="CB226" s="559"/>
      <c r="CC226" s="559"/>
      <c r="CD226" s="559"/>
      <c r="CE226" s="559"/>
      <c r="CF226" s="559"/>
      <c r="CG226" s="559"/>
      <c r="CH226" s="559"/>
      <c r="CI226" s="559"/>
      <c r="CJ226" s="559"/>
      <c r="CK226" s="559"/>
      <c r="CL226" s="559"/>
      <c r="CM226" s="559"/>
    </row>
    <row r="227" spans="4:91">
      <c r="D227" s="559"/>
      <c r="E227" s="559"/>
      <c r="F227" s="559"/>
      <c r="G227" s="559"/>
      <c r="H227" s="559"/>
      <c r="I227" s="559"/>
      <c r="J227" s="559"/>
      <c r="K227" s="559"/>
      <c r="L227" s="559"/>
      <c r="M227" s="559"/>
      <c r="N227" s="559"/>
      <c r="O227" s="594"/>
      <c r="P227" s="559"/>
      <c r="Q227" s="559"/>
      <c r="R227" s="559"/>
      <c r="S227" s="559"/>
      <c r="T227" s="559"/>
      <c r="U227" s="559"/>
      <c r="V227" s="559"/>
      <c r="W227" s="559"/>
      <c r="X227" s="559"/>
      <c r="Y227" s="559"/>
      <c r="Z227" s="559"/>
      <c r="AA227" s="594"/>
      <c r="AB227" s="559"/>
      <c r="AC227" s="559"/>
      <c r="AD227" s="559"/>
      <c r="AE227" s="559"/>
      <c r="AF227" s="559"/>
      <c r="AG227" s="559"/>
      <c r="AH227" s="559"/>
      <c r="AI227" s="559"/>
      <c r="AJ227" s="559"/>
      <c r="AK227" s="559"/>
      <c r="AL227" s="559"/>
      <c r="AM227" s="559"/>
      <c r="AN227" s="559"/>
      <c r="AO227" s="559"/>
      <c r="AP227" s="559"/>
      <c r="AQ227" s="559"/>
      <c r="AR227" s="559"/>
      <c r="AS227" s="559"/>
      <c r="AT227" s="559"/>
      <c r="AU227" s="559"/>
      <c r="AV227" s="559"/>
      <c r="AW227" s="559"/>
      <c r="AX227" s="559"/>
      <c r="AY227" s="559"/>
      <c r="AZ227" s="559"/>
      <c r="BA227" s="559"/>
      <c r="BB227" s="559"/>
      <c r="BC227" s="559"/>
      <c r="BD227" s="559"/>
      <c r="BE227" s="559"/>
      <c r="BF227" s="559"/>
      <c r="BG227" s="559"/>
      <c r="BH227" s="559"/>
      <c r="BI227" s="559"/>
      <c r="BJ227" s="559"/>
      <c r="BK227" s="559"/>
      <c r="BL227" s="559"/>
      <c r="BM227" s="559"/>
      <c r="BN227" s="559"/>
      <c r="BO227" s="559"/>
      <c r="BP227" s="559"/>
      <c r="BQ227" s="559"/>
      <c r="BR227" s="559"/>
      <c r="BS227" s="559"/>
      <c r="BT227" s="559"/>
      <c r="BU227" s="559"/>
      <c r="BV227" s="559"/>
      <c r="BW227" s="559"/>
      <c r="BX227" s="559"/>
      <c r="BY227" s="559"/>
      <c r="BZ227" s="559"/>
      <c r="CA227" s="559"/>
      <c r="CB227" s="559"/>
      <c r="CC227" s="559"/>
      <c r="CD227" s="559"/>
      <c r="CE227" s="559"/>
      <c r="CF227" s="559"/>
      <c r="CG227" s="559"/>
      <c r="CH227" s="559"/>
      <c r="CI227" s="559"/>
      <c r="CJ227" s="559"/>
      <c r="CK227" s="559"/>
      <c r="CL227" s="559"/>
      <c r="CM227" s="559"/>
    </row>
    <row r="228" spans="4:91">
      <c r="D228" s="559"/>
      <c r="E228" s="559"/>
      <c r="F228" s="559"/>
      <c r="G228" s="559"/>
      <c r="H228" s="559"/>
      <c r="I228" s="559"/>
      <c r="J228" s="559"/>
      <c r="K228" s="559"/>
      <c r="L228" s="559"/>
      <c r="M228" s="559"/>
      <c r="N228" s="559"/>
      <c r="O228" s="594"/>
      <c r="P228" s="559"/>
      <c r="Q228" s="559"/>
      <c r="R228" s="559"/>
      <c r="S228" s="559"/>
      <c r="T228" s="559"/>
      <c r="U228" s="559"/>
      <c r="V228" s="559"/>
      <c r="W228" s="559"/>
      <c r="X228" s="559"/>
      <c r="Y228" s="559"/>
      <c r="Z228" s="559"/>
      <c r="AA228" s="594"/>
      <c r="AB228" s="559"/>
      <c r="AC228" s="559"/>
      <c r="AD228" s="559"/>
      <c r="AE228" s="559"/>
      <c r="AF228" s="559"/>
      <c r="AG228" s="559"/>
      <c r="AH228" s="559"/>
      <c r="AI228" s="559"/>
      <c r="AJ228" s="559"/>
      <c r="AK228" s="559"/>
      <c r="AL228" s="559"/>
      <c r="AM228" s="559"/>
      <c r="AN228" s="559"/>
      <c r="AO228" s="559"/>
      <c r="AP228" s="559"/>
      <c r="AQ228" s="559"/>
      <c r="AR228" s="559"/>
      <c r="AS228" s="559"/>
      <c r="AT228" s="559"/>
      <c r="AU228" s="559"/>
      <c r="AV228" s="559"/>
      <c r="AW228" s="559"/>
      <c r="AX228" s="559"/>
      <c r="AY228" s="559"/>
      <c r="AZ228" s="559"/>
      <c r="BA228" s="559"/>
      <c r="BB228" s="559"/>
      <c r="BC228" s="559"/>
      <c r="BD228" s="559"/>
      <c r="BE228" s="559"/>
      <c r="BF228" s="559"/>
      <c r="BG228" s="559"/>
      <c r="BH228" s="559"/>
      <c r="BI228" s="559"/>
      <c r="BJ228" s="559"/>
      <c r="BK228" s="559"/>
      <c r="BL228" s="559"/>
      <c r="BM228" s="559"/>
      <c r="BN228" s="559"/>
      <c r="BO228" s="559"/>
      <c r="BP228" s="559"/>
      <c r="BQ228" s="559"/>
      <c r="BR228" s="559"/>
      <c r="BS228" s="559"/>
      <c r="BT228" s="559"/>
      <c r="BU228" s="559"/>
      <c r="BV228" s="559"/>
      <c r="BW228" s="559"/>
      <c r="BX228" s="559"/>
      <c r="BY228" s="559"/>
      <c r="BZ228" s="559"/>
      <c r="CA228" s="559"/>
      <c r="CB228" s="559"/>
      <c r="CC228" s="559"/>
      <c r="CD228" s="559"/>
      <c r="CE228" s="559"/>
      <c r="CF228" s="559"/>
      <c r="CG228" s="559"/>
      <c r="CH228" s="559"/>
      <c r="CI228" s="559"/>
      <c r="CJ228" s="559"/>
      <c r="CK228" s="559"/>
      <c r="CL228" s="559"/>
      <c r="CM228" s="559"/>
    </row>
    <row r="229" spans="4:91">
      <c r="D229" s="559"/>
      <c r="E229" s="559"/>
      <c r="F229" s="559"/>
      <c r="G229" s="559"/>
      <c r="H229" s="559"/>
      <c r="I229" s="559"/>
      <c r="J229" s="559"/>
      <c r="K229" s="559"/>
      <c r="L229" s="559"/>
      <c r="M229" s="559"/>
      <c r="N229" s="559"/>
      <c r="O229" s="594"/>
      <c r="P229" s="559"/>
      <c r="Q229" s="559"/>
      <c r="R229" s="559"/>
      <c r="S229" s="559"/>
      <c r="T229" s="559"/>
      <c r="U229" s="559"/>
      <c r="V229" s="559"/>
      <c r="W229" s="559"/>
      <c r="X229" s="559"/>
      <c r="Y229" s="559"/>
      <c r="Z229" s="559"/>
      <c r="AA229" s="594"/>
      <c r="AB229" s="559"/>
      <c r="AC229" s="559"/>
      <c r="AD229" s="559"/>
      <c r="AE229" s="559"/>
      <c r="AF229" s="559"/>
      <c r="AG229" s="559"/>
      <c r="AH229" s="559"/>
      <c r="AI229" s="559"/>
      <c r="AJ229" s="559"/>
      <c r="AK229" s="559"/>
      <c r="AL229" s="559"/>
      <c r="AM229" s="559"/>
      <c r="AN229" s="559"/>
      <c r="AO229" s="559"/>
      <c r="AP229" s="559"/>
      <c r="AQ229" s="559"/>
      <c r="AR229" s="559"/>
      <c r="AS229" s="559"/>
      <c r="AT229" s="559"/>
      <c r="AU229" s="559"/>
      <c r="AV229" s="559"/>
      <c r="AW229" s="559"/>
      <c r="AX229" s="559"/>
      <c r="AY229" s="559"/>
      <c r="AZ229" s="559"/>
      <c r="BA229" s="559"/>
      <c r="BB229" s="559"/>
      <c r="BC229" s="559"/>
      <c r="BD229" s="559"/>
      <c r="BE229" s="559"/>
      <c r="BF229" s="559"/>
      <c r="BG229" s="559"/>
      <c r="BH229" s="559"/>
      <c r="BI229" s="559"/>
      <c r="BJ229" s="559"/>
      <c r="BK229" s="559"/>
      <c r="BL229" s="559"/>
      <c r="BM229" s="559"/>
      <c r="BN229" s="559"/>
      <c r="BO229" s="559"/>
      <c r="BP229" s="559"/>
      <c r="BQ229" s="559"/>
      <c r="BR229" s="559"/>
      <c r="BS229" s="559"/>
      <c r="BT229" s="559"/>
      <c r="BU229" s="559"/>
      <c r="BV229" s="559"/>
      <c r="BW229" s="559"/>
      <c r="BX229" s="559"/>
      <c r="BY229" s="559"/>
      <c r="BZ229" s="559"/>
      <c r="CA229" s="559"/>
      <c r="CB229" s="559"/>
      <c r="CC229" s="559"/>
      <c r="CD229" s="559"/>
      <c r="CE229" s="559"/>
      <c r="CF229" s="559"/>
      <c r="CG229" s="559"/>
      <c r="CH229" s="559"/>
      <c r="CI229" s="559"/>
      <c r="CJ229" s="559"/>
      <c r="CK229" s="559"/>
      <c r="CL229" s="559"/>
      <c r="CM229" s="559"/>
    </row>
    <row r="230" spans="4:91">
      <c r="D230" s="559"/>
      <c r="E230" s="559"/>
      <c r="F230" s="559"/>
      <c r="G230" s="559"/>
      <c r="H230" s="559"/>
      <c r="I230" s="559"/>
      <c r="J230" s="559"/>
      <c r="K230" s="559"/>
      <c r="L230" s="559"/>
      <c r="M230" s="559"/>
      <c r="N230" s="559"/>
      <c r="O230" s="594"/>
      <c r="P230" s="559"/>
      <c r="Q230" s="559"/>
      <c r="R230" s="559"/>
      <c r="S230" s="559"/>
      <c r="T230" s="559"/>
      <c r="U230" s="559"/>
      <c r="V230" s="559"/>
      <c r="W230" s="559"/>
      <c r="X230" s="559"/>
      <c r="Y230" s="559"/>
      <c r="Z230" s="559"/>
      <c r="AA230" s="594"/>
      <c r="AB230" s="559"/>
      <c r="AC230" s="559"/>
      <c r="AD230" s="559"/>
      <c r="AE230" s="559"/>
      <c r="AF230" s="559"/>
      <c r="AG230" s="559"/>
      <c r="AH230" s="559"/>
      <c r="AI230" s="559"/>
      <c r="AJ230" s="559"/>
      <c r="AK230" s="559"/>
      <c r="AL230" s="559"/>
      <c r="AM230" s="559"/>
      <c r="AN230" s="559"/>
      <c r="AO230" s="559"/>
      <c r="AP230" s="559"/>
      <c r="AQ230" s="559"/>
      <c r="AR230" s="559"/>
      <c r="AS230" s="559"/>
      <c r="AT230" s="559"/>
      <c r="AU230" s="559"/>
      <c r="AV230" s="559"/>
      <c r="AW230" s="559"/>
      <c r="AX230" s="559"/>
      <c r="AY230" s="559"/>
      <c r="AZ230" s="559"/>
      <c r="BA230" s="559"/>
      <c r="BB230" s="559"/>
      <c r="BC230" s="559"/>
      <c r="BD230" s="559"/>
      <c r="BE230" s="559"/>
      <c r="BF230" s="559"/>
      <c r="BG230" s="559"/>
      <c r="BH230" s="559"/>
      <c r="BI230" s="559"/>
      <c r="BJ230" s="559"/>
      <c r="BK230" s="559"/>
      <c r="BL230" s="559"/>
      <c r="BM230" s="559"/>
      <c r="BN230" s="559"/>
      <c r="BO230" s="559"/>
      <c r="BP230" s="559"/>
      <c r="BQ230" s="559"/>
      <c r="BR230" s="559"/>
      <c r="BS230" s="559"/>
      <c r="BT230" s="559"/>
      <c r="BU230" s="559"/>
      <c r="BV230" s="559"/>
      <c r="BW230" s="559"/>
      <c r="BX230" s="559"/>
      <c r="BY230" s="559"/>
      <c r="BZ230" s="559"/>
      <c r="CA230" s="559"/>
      <c r="CB230" s="559"/>
      <c r="CC230" s="559"/>
      <c r="CD230" s="559"/>
      <c r="CE230" s="559"/>
      <c r="CF230" s="559"/>
      <c r="CG230" s="559"/>
      <c r="CH230" s="559"/>
      <c r="CI230" s="559"/>
      <c r="CJ230" s="559"/>
      <c r="CK230" s="559"/>
      <c r="CL230" s="559"/>
      <c r="CM230" s="559"/>
    </row>
    <row r="231" spans="4:91">
      <c r="D231" s="559"/>
      <c r="E231" s="559"/>
      <c r="F231" s="559"/>
      <c r="G231" s="559"/>
      <c r="H231" s="559"/>
      <c r="I231" s="559"/>
      <c r="J231" s="559"/>
      <c r="K231" s="559"/>
      <c r="L231" s="559"/>
      <c r="M231" s="559"/>
      <c r="N231" s="559"/>
      <c r="O231" s="594"/>
      <c r="P231" s="559"/>
      <c r="Q231" s="559"/>
      <c r="R231" s="559"/>
      <c r="S231" s="559"/>
      <c r="T231" s="559"/>
      <c r="U231" s="559"/>
      <c r="V231" s="559"/>
      <c r="W231" s="559"/>
      <c r="X231" s="559"/>
      <c r="Y231" s="559"/>
      <c r="Z231" s="559"/>
      <c r="AA231" s="594"/>
      <c r="AB231" s="559"/>
      <c r="AC231" s="559"/>
      <c r="AD231" s="559"/>
      <c r="AE231" s="559"/>
      <c r="AF231" s="559"/>
      <c r="AG231" s="559"/>
      <c r="AH231" s="559"/>
      <c r="AI231" s="559"/>
      <c r="AJ231" s="559"/>
      <c r="AK231" s="559"/>
      <c r="AL231" s="559"/>
      <c r="AM231" s="559"/>
      <c r="AN231" s="559"/>
      <c r="AO231" s="559"/>
      <c r="AP231" s="559"/>
      <c r="AQ231" s="559"/>
      <c r="AR231" s="559"/>
      <c r="AS231" s="559"/>
      <c r="AT231" s="559"/>
      <c r="AU231" s="559"/>
      <c r="AV231" s="559"/>
      <c r="AW231" s="559"/>
      <c r="AX231" s="559"/>
      <c r="AY231" s="559"/>
      <c r="AZ231" s="559"/>
      <c r="BA231" s="559"/>
      <c r="BB231" s="559"/>
      <c r="BC231" s="559"/>
      <c r="BD231" s="559"/>
      <c r="BE231" s="559"/>
      <c r="BF231" s="559"/>
      <c r="BG231" s="559"/>
      <c r="BH231" s="559"/>
      <c r="BI231" s="559"/>
      <c r="BJ231" s="559"/>
      <c r="BK231" s="559"/>
      <c r="BL231" s="559"/>
      <c r="BM231" s="559"/>
      <c r="BN231" s="559"/>
      <c r="BO231" s="559"/>
      <c r="BP231" s="559"/>
      <c r="BQ231" s="559"/>
      <c r="BR231" s="559"/>
      <c r="BS231" s="559"/>
      <c r="BT231" s="559"/>
      <c r="BU231" s="559"/>
      <c r="BV231" s="559"/>
      <c r="BW231" s="559"/>
      <c r="BX231" s="559"/>
      <c r="BY231" s="559"/>
      <c r="BZ231" s="559"/>
      <c r="CA231" s="559"/>
      <c r="CB231" s="559"/>
      <c r="CC231" s="559"/>
      <c r="CD231" s="559"/>
      <c r="CE231" s="559"/>
      <c r="CF231" s="559"/>
      <c r="CG231" s="559"/>
      <c r="CH231" s="559"/>
      <c r="CI231" s="559"/>
      <c r="CJ231" s="559"/>
      <c r="CK231" s="559"/>
      <c r="CL231" s="559"/>
      <c r="CM231" s="559"/>
    </row>
    <row r="232" spans="4:91">
      <c r="D232" s="559"/>
      <c r="E232" s="559"/>
      <c r="F232" s="559"/>
      <c r="G232" s="559"/>
      <c r="H232" s="559"/>
      <c r="I232" s="559"/>
      <c r="J232" s="559"/>
      <c r="K232" s="559"/>
      <c r="L232" s="559"/>
      <c r="M232" s="559"/>
      <c r="N232" s="559"/>
      <c r="O232" s="594"/>
      <c r="P232" s="559"/>
      <c r="Q232" s="559"/>
      <c r="R232" s="559"/>
      <c r="S232" s="559"/>
      <c r="T232" s="559"/>
      <c r="U232" s="559"/>
      <c r="V232" s="559"/>
      <c r="W232" s="559"/>
      <c r="X232" s="559"/>
      <c r="Y232" s="559"/>
      <c r="Z232" s="559"/>
      <c r="AA232" s="594"/>
      <c r="AB232" s="559"/>
      <c r="AC232" s="559"/>
      <c r="AD232" s="559"/>
      <c r="AE232" s="559"/>
      <c r="AF232" s="559"/>
      <c r="AG232" s="559"/>
      <c r="AH232" s="559"/>
      <c r="AI232" s="559"/>
      <c r="AJ232" s="559"/>
      <c r="AK232" s="559"/>
      <c r="AL232" s="559"/>
      <c r="AM232" s="559"/>
      <c r="AN232" s="559"/>
      <c r="AO232" s="559"/>
      <c r="AP232" s="559"/>
      <c r="AQ232" s="559"/>
      <c r="AR232" s="559"/>
      <c r="AS232" s="559"/>
      <c r="AT232" s="559"/>
      <c r="AU232" s="559"/>
      <c r="AV232" s="559"/>
      <c r="AW232" s="559"/>
      <c r="AX232" s="559"/>
      <c r="AY232" s="559"/>
      <c r="AZ232" s="559"/>
      <c r="BA232" s="559"/>
      <c r="BB232" s="559"/>
      <c r="BC232" s="559"/>
      <c r="BD232" s="559"/>
      <c r="BE232" s="559"/>
      <c r="BF232" s="559"/>
      <c r="BG232" s="559"/>
      <c r="BH232" s="559"/>
      <c r="BI232" s="559"/>
      <c r="BJ232" s="559"/>
      <c r="BK232" s="559"/>
      <c r="BL232" s="559"/>
      <c r="BM232" s="559"/>
      <c r="BN232" s="559"/>
      <c r="BO232" s="559"/>
      <c r="BP232" s="559"/>
      <c r="BQ232" s="559"/>
      <c r="BR232" s="559"/>
      <c r="BS232" s="559"/>
      <c r="BT232" s="559"/>
      <c r="BU232" s="559"/>
      <c r="BV232" s="559"/>
      <c r="BW232" s="559"/>
      <c r="BX232" s="559"/>
      <c r="BY232" s="559"/>
      <c r="BZ232" s="559"/>
      <c r="CA232" s="559"/>
      <c r="CB232" s="559"/>
      <c r="CC232" s="559"/>
      <c r="CD232" s="559"/>
      <c r="CE232" s="559"/>
      <c r="CF232" s="559"/>
      <c r="CG232" s="559"/>
      <c r="CH232" s="559"/>
      <c r="CI232" s="559"/>
      <c r="CJ232" s="559"/>
      <c r="CK232" s="559"/>
      <c r="CL232" s="559"/>
      <c r="CM232" s="559"/>
    </row>
    <row r="233" spans="4:91">
      <c r="D233" s="559"/>
      <c r="E233" s="559"/>
      <c r="F233" s="559"/>
      <c r="G233" s="559"/>
      <c r="H233" s="559"/>
      <c r="I233" s="559"/>
      <c r="J233" s="559"/>
      <c r="K233" s="559"/>
      <c r="L233" s="559"/>
      <c r="M233" s="559"/>
      <c r="N233" s="559"/>
      <c r="O233" s="594"/>
      <c r="P233" s="559"/>
      <c r="Q233" s="559"/>
      <c r="R233" s="559"/>
      <c r="S233" s="559"/>
      <c r="T233" s="559"/>
      <c r="U233" s="559"/>
      <c r="V233" s="559"/>
      <c r="W233" s="559"/>
      <c r="X233" s="559"/>
      <c r="Y233" s="559"/>
      <c r="Z233" s="559"/>
      <c r="AA233" s="594"/>
      <c r="AB233" s="559"/>
      <c r="AC233" s="559"/>
      <c r="AD233" s="559"/>
      <c r="AE233" s="559"/>
      <c r="AF233" s="559"/>
      <c r="AG233" s="559"/>
      <c r="AH233" s="559"/>
      <c r="AI233" s="559"/>
      <c r="AJ233" s="559"/>
      <c r="AK233" s="559"/>
      <c r="AL233" s="559"/>
      <c r="AM233" s="559"/>
      <c r="AN233" s="559"/>
      <c r="AO233" s="559"/>
      <c r="AP233" s="559"/>
      <c r="AQ233" s="559"/>
      <c r="AR233" s="559"/>
      <c r="AS233" s="559"/>
      <c r="AT233" s="559"/>
      <c r="AU233" s="559"/>
      <c r="AV233" s="559"/>
      <c r="AW233" s="559"/>
      <c r="AX233" s="559"/>
      <c r="AY233" s="559"/>
      <c r="AZ233" s="559"/>
      <c r="BA233" s="559"/>
      <c r="BB233" s="559"/>
      <c r="BC233" s="559"/>
      <c r="BD233" s="559"/>
      <c r="BE233" s="559"/>
      <c r="BF233" s="559"/>
      <c r="BG233" s="559"/>
      <c r="BH233" s="559"/>
      <c r="BI233" s="559"/>
      <c r="BJ233" s="559"/>
      <c r="BK233" s="559"/>
      <c r="BL233" s="559"/>
      <c r="BM233" s="559"/>
      <c r="BN233" s="559"/>
      <c r="BO233" s="559"/>
      <c r="BP233" s="559"/>
      <c r="BQ233" s="559"/>
      <c r="BR233" s="559"/>
      <c r="BS233" s="559"/>
      <c r="BT233" s="559"/>
      <c r="BU233" s="559"/>
      <c r="BV233" s="559"/>
      <c r="BW233" s="559"/>
      <c r="BX233" s="559"/>
      <c r="BY233" s="559"/>
      <c r="BZ233" s="559"/>
      <c r="CA233" s="559"/>
      <c r="CB233" s="559"/>
      <c r="CC233" s="559"/>
      <c r="CD233" s="559"/>
      <c r="CE233" s="559"/>
      <c r="CF233" s="559"/>
      <c r="CG233" s="559"/>
      <c r="CH233" s="559"/>
      <c r="CI233" s="559"/>
      <c r="CJ233" s="559"/>
      <c r="CK233" s="559"/>
      <c r="CL233" s="559"/>
      <c r="CM233" s="559"/>
    </row>
    <row r="234" spans="4:91">
      <c r="D234" s="559"/>
      <c r="E234" s="559"/>
      <c r="F234" s="559"/>
      <c r="G234" s="559"/>
      <c r="H234" s="559"/>
      <c r="I234" s="559"/>
      <c r="J234" s="559"/>
      <c r="K234" s="559"/>
      <c r="L234" s="559"/>
      <c r="M234" s="559"/>
      <c r="N234" s="559"/>
      <c r="O234" s="594"/>
      <c r="P234" s="559"/>
      <c r="Q234" s="559"/>
      <c r="R234" s="559"/>
      <c r="S234" s="559"/>
      <c r="T234" s="559"/>
      <c r="U234" s="559"/>
      <c r="V234" s="559"/>
      <c r="W234" s="559"/>
      <c r="X234" s="559"/>
      <c r="Y234" s="559"/>
      <c r="Z234" s="559"/>
      <c r="AA234" s="594"/>
      <c r="AB234" s="559"/>
      <c r="AC234" s="559"/>
      <c r="AD234" s="559"/>
      <c r="AE234" s="559"/>
      <c r="AF234" s="559"/>
      <c r="AG234" s="559"/>
      <c r="AH234" s="559"/>
      <c r="AI234" s="559"/>
      <c r="AJ234" s="559"/>
      <c r="AK234" s="559"/>
      <c r="AL234" s="559"/>
      <c r="AM234" s="559"/>
      <c r="AN234" s="559"/>
      <c r="AO234" s="559"/>
      <c r="AP234" s="559"/>
      <c r="AQ234" s="559"/>
      <c r="AR234" s="559"/>
      <c r="AS234" s="559"/>
      <c r="AT234" s="559"/>
      <c r="AU234" s="559"/>
      <c r="AV234" s="559"/>
      <c r="AW234" s="559"/>
      <c r="AX234" s="559"/>
      <c r="AY234" s="559"/>
      <c r="AZ234" s="559"/>
      <c r="BA234" s="559"/>
      <c r="BB234" s="559"/>
      <c r="BC234" s="559"/>
      <c r="BD234" s="559"/>
      <c r="BE234" s="559"/>
      <c r="BF234" s="559"/>
      <c r="BG234" s="559"/>
      <c r="BH234" s="559"/>
      <c r="BI234" s="559"/>
      <c r="BJ234" s="559"/>
      <c r="BK234" s="559"/>
      <c r="BL234" s="559"/>
      <c r="BM234" s="559"/>
      <c r="BN234" s="559"/>
      <c r="BO234" s="559"/>
      <c r="BP234" s="559"/>
      <c r="BQ234" s="559"/>
      <c r="BR234" s="559"/>
      <c r="BS234" s="559"/>
      <c r="BT234" s="559"/>
      <c r="BU234" s="559"/>
      <c r="BV234" s="559"/>
      <c r="BW234" s="559"/>
      <c r="BX234" s="559"/>
      <c r="BY234" s="559"/>
      <c r="BZ234" s="559"/>
      <c r="CA234" s="559"/>
      <c r="CB234" s="559"/>
      <c r="CC234" s="559"/>
      <c r="CD234" s="559"/>
      <c r="CE234" s="559"/>
      <c r="CF234" s="559"/>
      <c r="CG234" s="559"/>
      <c r="CH234" s="559"/>
      <c r="CI234" s="559"/>
      <c r="CJ234" s="559"/>
      <c r="CK234" s="559"/>
      <c r="CL234" s="559"/>
      <c r="CM234" s="559"/>
    </row>
    <row r="235" spans="4:91">
      <c r="D235" s="559"/>
      <c r="E235" s="559"/>
      <c r="F235" s="559"/>
      <c r="G235" s="559"/>
      <c r="H235" s="559"/>
      <c r="I235" s="559"/>
      <c r="J235" s="559"/>
      <c r="K235" s="559"/>
      <c r="L235" s="559"/>
      <c r="M235" s="559"/>
      <c r="N235" s="559"/>
      <c r="O235" s="594"/>
      <c r="P235" s="559"/>
      <c r="Q235" s="559"/>
      <c r="R235" s="559"/>
      <c r="S235" s="559"/>
      <c r="T235" s="559"/>
      <c r="U235" s="559"/>
      <c r="V235" s="559"/>
      <c r="W235" s="559"/>
      <c r="X235" s="559"/>
      <c r="Y235" s="559"/>
      <c r="Z235" s="559"/>
      <c r="AA235" s="594"/>
      <c r="AB235" s="559"/>
      <c r="AC235" s="559"/>
      <c r="AD235" s="559"/>
      <c r="AE235" s="559"/>
      <c r="AF235" s="559"/>
      <c r="AG235" s="559"/>
      <c r="AH235" s="559"/>
      <c r="AI235" s="559"/>
      <c r="AJ235" s="559"/>
      <c r="AK235" s="559"/>
      <c r="AL235" s="559"/>
      <c r="AM235" s="559"/>
      <c r="AN235" s="559"/>
      <c r="AO235" s="559"/>
      <c r="AP235" s="559"/>
      <c r="AQ235" s="559"/>
      <c r="AR235" s="559"/>
      <c r="AS235" s="559"/>
      <c r="AT235" s="559"/>
      <c r="AU235" s="559"/>
      <c r="AV235" s="559"/>
      <c r="AW235" s="559"/>
      <c r="AX235" s="559"/>
      <c r="AY235" s="559"/>
      <c r="AZ235" s="559"/>
      <c r="BA235" s="559"/>
      <c r="BB235" s="559"/>
      <c r="BC235" s="559"/>
      <c r="BD235" s="559"/>
      <c r="BE235" s="559"/>
      <c r="BF235" s="559"/>
      <c r="BG235" s="559"/>
      <c r="BH235" s="559"/>
      <c r="BI235" s="559"/>
      <c r="BJ235" s="559"/>
      <c r="BK235" s="559"/>
      <c r="BL235" s="559"/>
      <c r="BM235" s="559"/>
      <c r="BN235" s="559"/>
      <c r="BO235" s="559"/>
      <c r="BP235" s="559"/>
      <c r="BQ235" s="559"/>
      <c r="BR235" s="559"/>
      <c r="BS235" s="559"/>
      <c r="BT235" s="559"/>
      <c r="BU235" s="559"/>
      <c r="BV235" s="559"/>
      <c r="BW235" s="559"/>
      <c r="BX235" s="559"/>
      <c r="BY235" s="559"/>
      <c r="BZ235" s="559"/>
      <c r="CA235" s="559"/>
      <c r="CB235" s="559"/>
      <c r="CC235" s="559"/>
      <c r="CD235" s="559"/>
      <c r="CE235" s="559"/>
      <c r="CF235" s="559"/>
      <c r="CG235" s="559"/>
      <c r="CH235" s="559"/>
      <c r="CI235" s="559"/>
      <c r="CJ235" s="559"/>
      <c r="CK235" s="559"/>
      <c r="CL235" s="559"/>
      <c r="CM235" s="559"/>
    </row>
    <row r="236" spans="4:91">
      <c r="D236" s="559"/>
      <c r="E236" s="559"/>
      <c r="F236" s="559"/>
      <c r="G236" s="559"/>
      <c r="H236" s="559"/>
      <c r="I236" s="559"/>
      <c r="J236" s="559"/>
      <c r="K236" s="559"/>
      <c r="L236" s="559"/>
      <c r="M236" s="559"/>
      <c r="N236" s="559"/>
      <c r="O236" s="594"/>
      <c r="P236" s="559"/>
      <c r="Q236" s="559"/>
      <c r="R236" s="559"/>
      <c r="S236" s="559"/>
      <c r="T236" s="559"/>
      <c r="U236" s="559"/>
      <c r="V236" s="559"/>
      <c r="W236" s="559"/>
      <c r="X236" s="559"/>
      <c r="Y236" s="559"/>
      <c r="Z236" s="559"/>
      <c r="AA236" s="594"/>
      <c r="AB236" s="559"/>
      <c r="AC236" s="559"/>
      <c r="AD236" s="559"/>
      <c r="AE236" s="559"/>
      <c r="AF236" s="559"/>
      <c r="AG236" s="559"/>
      <c r="AH236" s="559"/>
      <c r="AI236" s="559"/>
      <c r="AJ236" s="559"/>
      <c r="AK236" s="559"/>
      <c r="AL236" s="559"/>
      <c r="AM236" s="559"/>
      <c r="AN236" s="559"/>
      <c r="AO236" s="559"/>
      <c r="AP236" s="559"/>
      <c r="AQ236" s="559"/>
      <c r="AR236" s="559"/>
      <c r="AS236" s="559"/>
      <c r="AT236" s="559"/>
      <c r="AU236" s="559"/>
      <c r="AV236" s="559"/>
      <c r="AW236" s="559"/>
      <c r="AX236" s="559"/>
      <c r="AY236" s="559"/>
      <c r="AZ236" s="559"/>
      <c r="BA236" s="559"/>
      <c r="BB236" s="559"/>
      <c r="BC236" s="559"/>
      <c r="BD236" s="559"/>
      <c r="BE236" s="559"/>
      <c r="BF236" s="559"/>
      <c r="BG236" s="559"/>
      <c r="BH236" s="559"/>
      <c r="BI236" s="559"/>
      <c r="BJ236" s="559"/>
      <c r="BK236" s="559"/>
      <c r="BL236" s="559"/>
      <c r="BM236" s="559"/>
      <c r="BN236" s="559"/>
      <c r="BO236" s="559"/>
      <c r="BP236" s="559"/>
      <c r="BQ236" s="559"/>
      <c r="BR236" s="559"/>
      <c r="BS236" s="559"/>
      <c r="BT236" s="559"/>
      <c r="BU236" s="559"/>
      <c r="BV236" s="559"/>
      <c r="BW236" s="559"/>
      <c r="BX236" s="559"/>
      <c r="BY236" s="559"/>
      <c r="BZ236" s="559"/>
      <c r="CA236" s="559"/>
      <c r="CB236" s="559"/>
      <c r="CC236" s="559"/>
      <c r="CD236" s="559"/>
      <c r="CE236" s="559"/>
      <c r="CF236" s="559"/>
      <c r="CG236" s="559"/>
      <c r="CH236" s="559"/>
      <c r="CI236" s="559"/>
      <c r="CJ236" s="559"/>
      <c r="CK236" s="559"/>
      <c r="CL236" s="559"/>
      <c r="CM236" s="559"/>
    </row>
    <row r="237" spans="4:91">
      <c r="D237" s="559"/>
      <c r="E237" s="559"/>
      <c r="F237" s="559"/>
      <c r="G237" s="559"/>
      <c r="H237" s="559"/>
      <c r="I237" s="559"/>
      <c r="J237" s="559"/>
      <c r="K237" s="559"/>
      <c r="L237" s="559"/>
      <c r="M237" s="559"/>
      <c r="N237" s="559"/>
      <c r="O237" s="594"/>
      <c r="P237" s="559"/>
      <c r="Q237" s="559"/>
      <c r="R237" s="559"/>
      <c r="S237" s="559"/>
      <c r="T237" s="559"/>
      <c r="U237" s="559"/>
      <c r="V237" s="559"/>
      <c r="W237" s="559"/>
      <c r="X237" s="559"/>
      <c r="Y237" s="559"/>
      <c r="Z237" s="559"/>
      <c r="AA237" s="594"/>
      <c r="AB237" s="559"/>
      <c r="AC237" s="559"/>
      <c r="AD237" s="559"/>
      <c r="AE237" s="559"/>
      <c r="AF237" s="559"/>
      <c r="AG237" s="559"/>
      <c r="AH237" s="559"/>
      <c r="AI237" s="559"/>
      <c r="AJ237" s="559"/>
      <c r="AK237" s="559"/>
      <c r="AL237" s="559"/>
      <c r="AM237" s="559"/>
      <c r="AN237" s="559"/>
      <c r="AO237" s="559"/>
      <c r="AP237" s="559"/>
      <c r="AQ237" s="559"/>
      <c r="AR237" s="559"/>
      <c r="AS237" s="559"/>
      <c r="AT237" s="559"/>
      <c r="AU237" s="559"/>
      <c r="AV237" s="559"/>
      <c r="AW237" s="559"/>
      <c r="AX237" s="559"/>
      <c r="AY237" s="559"/>
      <c r="AZ237" s="559"/>
      <c r="BA237" s="559"/>
      <c r="BB237" s="559"/>
      <c r="BC237" s="559"/>
      <c r="BD237" s="559"/>
      <c r="BE237" s="559"/>
      <c r="BF237" s="559"/>
      <c r="BG237" s="559"/>
      <c r="BH237" s="559"/>
      <c r="BI237" s="559"/>
      <c r="BJ237" s="559"/>
      <c r="BK237" s="559"/>
      <c r="BL237" s="559"/>
      <c r="BM237" s="559"/>
      <c r="BN237" s="559"/>
      <c r="BO237" s="559"/>
      <c r="BP237" s="559"/>
      <c r="BQ237" s="559"/>
      <c r="BR237" s="559"/>
      <c r="BS237" s="559"/>
      <c r="BT237" s="559"/>
      <c r="BU237" s="559"/>
      <c r="BV237" s="559"/>
      <c r="BW237" s="559"/>
      <c r="BX237" s="559"/>
      <c r="BY237" s="559"/>
      <c r="BZ237" s="559"/>
      <c r="CA237" s="559"/>
      <c r="CB237" s="559"/>
      <c r="CC237" s="559"/>
      <c r="CD237" s="559"/>
      <c r="CE237" s="559"/>
      <c r="CF237" s="559"/>
      <c r="CG237" s="559"/>
      <c r="CH237" s="559"/>
      <c r="CI237" s="559"/>
      <c r="CJ237" s="559"/>
      <c r="CK237" s="559"/>
      <c r="CL237" s="559"/>
      <c r="CM237" s="559"/>
    </row>
    <row r="238" spans="4:91">
      <c r="D238" s="559"/>
      <c r="E238" s="559"/>
      <c r="F238" s="559"/>
      <c r="G238" s="559"/>
      <c r="H238" s="559"/>
      <c r="I238" s="559"/>
      <c r="J238" s="559"/>
      <c r="K238" s="559"/>
      <c r="L238" s="559"/>
      <c r="M238" s="559"/>
      <c r="N238" s="559"/>
      <c r="O238" s="594"/>
      <c r="P238" s="559"/>
      <c r="Q238" s="559"/>
      <c r="R238" s="559"/>
      <c r="S238" s="559"/>
      <c r="T238" s="559"/>
      <c r="U238" s="559"/>
      <c r="V238" s="559"/>
      <c r="W238" s="559"/>
      <c r="X238" s="559"/>
      <c r="Y238" s="559"/>
      <c r="Z238" s="559"/>
      <c r="AA238" s="594"/>
      <c r="AB238" s="559"/>
      <c r="AC238" s="559"/>
      <c r="AD238" s="559"/>
      <c r="AE238" s="559"/>
      <c r="AF238" s="559"/>
      <c r="AG238" s="559"/>
      <c r="AH238" s="559"/>
      <c r="AI238" s="559"/>
      <c r="AJ238" s="559"/>
      <c r="AK238" s="559"/>
      <c r="AL238" s="559"/>
      <c r="AM238" s="559"/>
      <c r="AN238" s="559"/>
      <c r="AO238" s="559"/>
      <c r="AP238" s="559"/>
      <c r="AQ238" s="559"/>
      <c r="AR238" s="559"/>
      <c r="AS238" s="559"/>
      <c r="AT238" s="559"/>
      <c r="AU238" s="559"/>
      <c r="AV238" s="559"/>
      <c r="AW238" s="559"/>
      <c r="AX238" s="559"/>
      <c r="AY238" s="559"/>
      <c r="AZ238" s="559"/>
      <c r="BA238" s="559"/>
      <c r="BB238" s="559"/>
      <c r="BC238" s="559"/>
      <c r="BD238" s="559"/>
      <c r="BE238" s="559"/>
      <c r="BF238" s="559"/>
      <c r="BG238" s="559"/>
      <c r="BH238" s="559"/>
      <c r="BI238" s="559"/>
      <c r="BJ238" s="559"/>
      <c r="BK238" s="559"/>
      <c r="BL238" s="559"/>
      <c r="BM238" s="559"/>
      <c r="BN238" s="559"/>
      <c r="BO238" s="559"/>
      <c r="BP238" s="559"/>
      <c r="BQ238" s="559"/>
      <c r="BR238" s="559"/>
      <c r="BS238" s="559"/>
      <c r="BT238" s="559"/>
      <c r="BU238" s="559"/>
      <c r="BV238" s="559"/>
      <c r="BW238" s="559"/>
      <c r="BX238" s="559"/>
      <c r="BY238" s="559"/>
      <c r="BZ238" s="559"/>
      <c r="CA238" s="559"/>
      <c r="CB238" s="559"/>
      <c r="CC238" s="559"/>
      <c r="CD238" s="559"/>
      <c r="CE238" s="559"/>
      <c r="CF238" s="559"/>
      <c r="CG238" s="559"/>
      <c r="CH238" s="559"/>
      <c r="CI238" s="559"/>
      <c r="CJ238" s="559"/>
      <c r="CK238" s="559"/>
      <c r="CL238" s="559"/>
      <c r="CM238" s="559"/>
    </row>
    <row r="239" spans="4:91">
      <c r="D239" s="559"/>
      <c r="E239" s="559"/>
      <c r="F239" s="559"/>
      <c r="G239" s="559"/>
      <c r="H239" s="559"/>
      <c r="I239" s="559"/>
      <c r="J239" s="559"/>
      <c r="K239" s="559"/>
      <c r="L239" s="559"/>
      <c r="M239" s="559"/>
      <c r="N239" s="559"/>
      <c r="O239" s="594"/>
      <c r="P239" s="559"/>
      <c r="Q239" s="559"/>
      <c r="R239" s="559"/>
      <c r="S239" s="559"/>
      <c r="T239" s="559"/>
      <c r="U239" s="559"/>
      <c r="V239" s="559"/>
      <c r="W239" s="559"/>
      <c r="X239" s="559"/>
      <c r="Y239" s="559"/>
      <c r="Z239" s="559"/>
      <c r="AA239" s="594"/>
      <c r="AB239" s="559"/>
      <c r="AC239" s="559"/>
      <c r="AD239" s="559"/>
      <c r="AE239" s="559"/>
      <c r="AF239" s="559"/>
      <c r="AG239" s="559"/>
      <c r="AH239" s="559"/>
      <c r="AI239" s="559"/>
      <c r="AJ239" s="559"/>
      <c r="AK239" s="559"/>
      <c r="AL239" s="559"/>
      <c r="AM239" s="559"/>
      <c r="AN239" s="559"/>
      <c r="AO239" s="559"/>
      <c r="AP239" s="559"/>
      <c r="AQ239" s="559"/>
      <c r="AR239" s="559"/>
      <c r="AS239" s="559"/>
      <c r="AT239" s="559"/>
      <c r="AU239" s="559"/>
      <c r="AV239" s="559"/>
      <c r="AW239" s="559"/>
      <c r="AX239" s="559"/>
      <c r="AY239" s="559"/>
      <c r="AZ239" s="559"/>
      <c r="BA239" s="559"/>
      <c r="BB239" s="559"/>
      <c r="BC239" s="559"/>
      <c r="BD239" s="559"/>
      <c r="BE239" s="559"/>
      <c r="BF239" s="559"/>
      <c r="BG239" s="559"/>
      <c r="BH239" s="559"/>
      <c r="BI239" s="559"/>
      <c r="BJ239" s="559"/>
      <c r="BK239" s="559"/>
      <c r="BL239" s="559"/>
      <c r="BM239" s="559"/>
      <c r="BN239" s="559"/>
      <c r="BO239" s="559"/>
      <c r="BP239" s="559"/>
      <c r="BQ239" s="559"/>
      <c r="BR239" s="559"/>
      <c r="BS239" s="559"/>
      <c r="BT239" s="559"/>
      <c r="BU239" s="559"/>
      <c r="BV239" s="559"/>
      <c r="BW239" s="559"/>
      <c r="BX239" s="559"/>
      <c r="BY239" s="559"/>
      <c r="BZ239" s="559"/>
      <c r="CA239" s="559"/>
      <c r="CB239" s="559"/>
      <c r="CC239" s="559"/>
      <c r="CD239" s="559"/>
      <c r="CE239" s="559"/>
      <c r="CF239" s="559"/>
      <c r="CG239" s="559"/>
      <c r="CH239" s="559"/>
      <c r="CI239" s="559"/>
      <c r="CJ239" s="559"/>
      <c r="CK239" s="559"/>
      <c r="CL239" s="559"/>
      <c r="CM239" s="559"/>
    </row>
    <row r="240" spans="4:91">
      <c r="D240" s="559"/>
      <c r="E240" s="559"/>
      <c r="F240" s="559"/>
      <c r="G240" s="559"/>
      <c r="H240" s="559"/>
      <c r="I240" s="559"/>
      <c r="J240" s="559"/>
      <c r="K240" s="559"/>
      <c r="L240" s="559"/>
      <c r="M240" s="559"/>
      <c r="N240" s="559"/>
      <c r="O240" s="594"/>
      <c r="P240" s="559"/>
      <c r="Q240" s="559"/>
      <c r="R240" s="559"/>
      <c r="S240" s="559"/>
      <c r="T240" s="559"/>
      <c r="U240" s="559"/>
      <c r="V240" s="559"/>
      <c r="W240" s="559"/>
      <c r="X240" s="559"/>
      <c r="Y240" s="559"/>
      <c r="Z240" s="559"/>
      <c r="AA240" s="594"/>
      <c r="AB240" s="559"/>
      <c r="AC240" s="559"/>
      <c r="AD240" s="559"/>
      <c r="AE240" s="559"/>
      <c r="AF240" s="559"/>
      <c r="AG240" s="559"/>
      <c r="AH240" s="559"/>
      <c r="AI240" s="559"/>
      <c r="AJ240" s="559"/>
      <c r="AK240" s="559"/>
      <c r="AL240" s="559"/>
      <c r="AM240" s="559"/>
      <c r="AN240" s="559"/>
      <c r="AO240" s="559"/>
      <c r="AP240" s="559"/>
      <c r="AQ240" s="559"/>
      <c r="AR240" s="559"/>
      <c r="AS240" s="559"/>
      <c r="AT240" s="559"/>
      <c r="AU240" s="559"/>
      <c r="AV240" s="559"/>
      <c r="AW240" s="559"/>
      <c r="AX240" s="559"/>
      <c r="AY240" s="559"/>
      <c r="AZ240" s="559"/>
      <c r="BA240" s="559"/>
      <c r="BB240" s="559"/>
      <c r="BC240" s="559"/>
      <c r="BD240" s="559"/>
      <c r="BE240" s="559"/>
      <c r="BF240" s="559"/>
      <c r="BG240" s="559"/>
      <c r="BH240" s="559"/>
      <c r="BI240" s="559"/>
      <c r="BJ240" s="559"/>
      <c r="BK240" s="559"/>
      <c r="BL240" s="559"/>
      <c r="BM240" s="559"/>
      <c r="BN240" s="559"/>
      <c r="BO240" s="559"/>
      <c r="BP240" s="559"/>
      <c r="BQ240" s="559"/>
      <c r="BR240" s="559"/>
      <c r="BS240" s="559"/>
      <c r="BT240" s="559"/>
      <c r="BU240" s="559"/>
      <c r="BV240" s="559"/>
      <c r="BW240" s="559"/>
      <c r="BX240" s="559"/>
      <c r="BY240" s="559"/>
      <c r="BZ240" s="559"/>
      <c r="CA240" s="559"/>
      <c r="CB240" s="559"/>
      <c r="CC240" s="559"/>
      <c r="CD240" s="559"/>
      <c r="CE240" s="559"/>
      <c r="CF240" s="559"/>
      <c r="CG240" s="559"/>
      <c r="CH240" s="559"/>
      <c r="CI240" s="559"/>
      <c r="CJ240" s="559"/>
      <c r="CK240" s="559"/>
      <c r="CL240" s="559"/>
      <c r="CM240" s="559"/>
    </row>
    <row r="241" spans="4:91">
      <c r="D241" s="559"/>
      <c r="E241" s="559"/>
      <c r="F241" s="559"/>
      <c r="G241" s="559"/>
      <c r="H241" s="559"/>
      <c r="I241" s="559"/>
      <c r="J241" s="559"/>
      <c r="K241" s="559"/>
      <c r="L241" s="559"/>
      <c r="M241" s="559"/>
      <c r="N241" s="559"/>
      <c r="O241" s="594"/>
      <c r="P241" s="559"/>
      <c r="Q241" s="559"/>
      <c r="R241" s="559"/>
      <c r="S241" s="559"/>
      <c r="T241" s="559"/>
      <c r="U241" s="559"/>
      <c r="V241" s="559"/>
      <c r="W241" s="559"/>
      <c r="X241" s="559"/>
      <c r="Y241" s="559"/>
      <c r="Z241" s="559"/>
      <c r="AA241" s="594"/>
      <c r="AB241" s="559"/>
      <c r="AC241" s="559"/>
      <c r="AD241" s="559"/>
      <c r="AE241" s="559"/>
      <c r="AF241" s="559"/>
      <c r="AG241" s="559"/>
      <c r="AH241" s="559"/>
      <c r="AI241" s="559"/>
      <c r="AJ241" s="559"/>
      <c r="AK241" s="559"/>
      <c r="AL241" s="559"/>
      <c r="AM241" s="559"/>
      <c r="AN241" s="559"/>
      <c r="AO241" s="559"/>
      <c r="AP241" s="559"/>
      <c r="AQ241" s="559"/>
      <c r="AR241" s="559"/>
      <c r="AS241" s="559"/>
      <c r="AT241" s="559"/>
      <c r="AU241" s="559"/>
      <c r="AV241" s="559"/>
      <c r="AW241" s="559"/>
      <c r="AX241" s="559"/>
      <c r="AY241" s="559"/>
      <c r="AZ241" s="559"/>
      <c r="BA241" s="559"/>
      <c r="BB241" s="559"/>
      <c r="BC241" s="559"/>
      <c r="BD241" s="559"/>
      <c r="BE241" s="559"/>
      <c r="BF241" s="559"/>
      <c r="BG241" s="559"/>
      <c r="BH241" s="559"/>
      <c r="BI241" s="559"/>
      <c r="BJ241" s="559"/>
      <c r="BK241" s="559"/>
      <c r="BL241" s="559"/>
      <c r="BM241" s="559"/>
      <c r="BN241" s="559"/>
      <c r="BO241" s="559"/>
      <c r="BP241" s="559"/>
      <c r="BQ241" s="559"/>
      <c r="BR241" s="559"/>
      <c r="BS241" s="559"/>
      <c r="BT241" s="559"/>
      <c r="BU241" s="559"/>
      <c r="BV241" s="559"/>
      <c r="BW241" s="559"/>
      <c r="BX241" s="559"/>
      <c r="BY241" s="559"/>
      <c r="BZ241" s="559"/>
      <c r="CA241" s="559"/>
      <c r="CB241" s="559"/>
      <c r="CC241" s="559"/>
      <c r="CD241" s="559"/>
      <c r="CE241" s="559"/>
      <c r="CF241" s="559"/>
      <c r="CG241" s="559"/>
      <c r="CH241" s="559"/>
      <c r="CI241" s="559"/>
      <c r="CJ241" s="559"/>
      <c r="CK241" s="559"/>
      <c r="CL241" s="559"/>
      <c r="CM241" s="559"/>
    </row>
    <row r="242" spans="4:91">
      <c r="D242" s="559"/>
      <c r="E242" s="559"/>
      <c r="F242" s="559"/>
      <c r="G242" s="559"/>
      <c r="H242" s="559"/>
      <c r="I242" s="559"/>
      <c r="J242" s="559"/>
      <c r="K242" s="559"/>
      <c r="L242" s="559"/>
      <c r="M242" s="559"/>
      <c r="N242" s="559"/>
      <c r="O242" s="594"/>
      <c r="P242" s="559"/>
      <c r="Q242" s="559"/>
      <c r="R242" s="559"/>
      <c r="S242" s="559"/>
      <c r="T242" s="559"/>
      <c r="U242" s="559"/>
      <c r="V242" s="559"/>
      <c r="W242" s="559"/>
      <c r="X242" s="559"/>
      <c r="Y242" s="559"/>
      <c r="Z242" s="559"/>
      <c r="AA242" s="594"/>
      <c r="AB242" s="559"/>
      <c r="AC242" s="559"/>
      <c r="AD242" s="559"/>
      <c r="AE242" s="559"/>
      <c r="AF242" s="559"/>
      <c r="AG242" s="559"/>
      <c r="AH242" s="559"/>
      <c r="AI242" s="559"/>
      <c r="AJ242" s="559"/>
      <c r="AK242" s="559"/>
      <c r="AL242" s="559"/>
      <c r="AM242" s="559"/>
      <c r="AN242" s="559"/>
      <c r="AO242" s="559"/>
      <c r="AP242" s="559"/>
      <c r="AQ242" s="559"/>
      <c r="AR242" s="559"/>
      <c r="AS242" s="559"/>
      <c r="AT242" s="559"/>
      <c r="AU242" s="559"/>
      <c r="AV242" s="559"/>
      <c r="AW242" s="559"/>
      <c r="AX242" s="559"/>
      <c r="AY242" s="559"/>
      <c r="AZ242" s="559"/>
      <c r="BA242" s="559"/>
      <c r="BB242" s="559"/>
      <c r="BC242" s="559"/>
      <c r="BD242" s="559"/>
      <c r="BE242" s="559"/>
      <c r="BF242" s="559"/>
      <c r="BG242" s="559"/>
      <c r="BH242" s="559"/>
      <c r="BI242" s="559"/>
      <c r="BJ242" s="559"/>
      <c r="BK242" s="559"/>
      <c r="BL242" s="559"/>
      <c r="BM242" s="559"/>
      <c r="BN242" s="559"/>
      <c r="BO242" s="559"/>
      <c r="BP242" s="559"/>
      <c r="BQ242" s="559"/>
      <c r="BR242" s="559"/>
      <c r="BS242" s="559"/>
      <c r="BT242" s="559"/>
      <c r="BU242" s="559"/>
      <c r="BV242" s="559"/>
      <c r="BW242" s="559"/>
      <c r="BX242" s="559"/>
      <c r="BY242" s="559"/>
      <c r="BZ242" s="559"/>
      <c r="CA242" s="559"/>
      <c r="CB242" s="559"/>
      <c r="CC242" s="559"/>
      <c r="CD242" s="559"/>
      <c r="CE242" s="559"/>
      <c r="CF242" s="559"/>
      <c r="CG242" s="559"/>
      <c r="CH242" s="559"/>
      <c r="CI242" s="559"/>
      <c r="CJ242" s="559"/>
      <c r="CK242" s="559"/>
      <c r="CL242" s="559"/>
      <c r="CM242" s="559"/>
    </row>
    <row r="243" spans="4:91">
      <c r="D243" s="559"/>
      <c r="E243" s="559"/>
      <c r="F243" s="559"/>
      <c r="G243" s="559"/>
      <c r="H243" s="559"/>
      <c r="I243" s="559"/>
      <c r="J243" s="559"/>
      <c r="K243" s="559"/>
      <c r="L243" s="559"/>
      <c r="M243" s="559"/>
      <c r="N243" s="559"/>
      <c r="O243" s="594"/>
      <c r="P243" s="559"/>
      <c r="Q243" s="559"/>
      <c r="R243" s="559"/>
      <c r="S243" s="559"/>
      <c r="T243" s="559"/>
      <c r="U243" s="559"/>
      <c r="V243" s="559"/>
      <c r="W243" s="559"/>
      <c r="X243" s="559"/>
      <c r="Y243" s="559"/>
      <c r="Z243" s="559"/>
      <c r="AA243" s="594"/>
      <c r="AB243" s="559"/>
      <c r="AC243" s="559"/>
      <c r="AD243" s="559"/>
      <c r="AE243" s="559"/>
      <c r="AF243" s="559"/>
      <c r="AG243" s="559"/>
      <c r="AH243" s="559"/>
      <c r="AI243" s="559"/>
      <c r="AJ243" s="559"/>
      <c r="AK243" s="559"/>
      <c r="AL243" s="559"/>
      <c r="AM243" s="559"/>
      <c r="AN243" s="559"/>
      <c r="AO243" s="559"/>
      <c r="AP243" s="559"/>
      <c r="AQ243" s="559"/>
      <c r="AR243" s="559"/>
      <c r="AS243" s="559"/>
      <c r="AT243" s="559"/>
      <c r="AU243" s="559"/>
      <c r="AV243" s="559"/>
      <c r="AW243" s="559"/>
      <c r="AX243" s="559"/>
      <c r="AY243" s="559"/>
      <c r="AZ243" s="559"/>
      <c r="BA243" s="559"/>
      <c r="BB243" s="559"/>
      <c r="BC243" s="559"/>
      <c r="BD243" s="559"/>
      <c r="BE243" s="559"/>
      <c r="BF243" s="559"/>
      <c r="BG243" s="559"/>
      <c r="BH243" s="559"/>
      <c r="BI243" s="559"/>
      <c r="BJ243" s="559"/>
      <c r="BK243" s="559"/>
      <c r="BL243" s="559"/>
      <c r="BM243" s="559"/>
      <c r="BN243" s="559"/>
      <c r="BO243" s="559"/>
      <c r="BP243" s="559"/>
      <c r="BQ243" s="559"/>
      <c r="BR243" s="559"/>
      <c r="BS243" s="559"/>
      <c r="BT243" s="559"/>
      <c r="BU243" s="559"/>
      <c r="BV243" s="559"/>
      <c r="BW243" s="559"/>
      <c r="BX243" s="559"/>
      <c r="BY243" s="559"/>
      <c r="BZ243" s="559"/>
      <c r="CA243" s="559"/>
      <c r="CB243" s="559"/>
      <c r="CC243" s="559"/>
      <c r="CD243" s="559"/>
      <c r="CE243" s="559"/>
      <c r="CF243" s="559"/>
      <c r="CG243" s="559"/>
      <c r="CH243" s="559"/>
      <c r="CI243" s="559"/>
      <c r="CJ243" s="559"/>
      <c r="CK243" s="559"/>
      <c r="CL243" s="559"/>
      <c r="CM243" s="559"/>
    </row>
    <row r="244" spans="4:91">
      <c r="D244" s="559"/>
      <c r="E244" s="559"/>
      <c r="F244" s="559"/>
      <c r="G244" s="559"/>
      <c r="H244" s="559"/>
      <c r="I244" s="559"/>
      <c r="J244" s="559"/>
      <c r="K244" s="559"/>
      <c r="L244" s="559"/>
      <c r="M244" s="559"/>
      <c r="N244" s="559"/>
      <c r="O244" s="594"/>
      <c r="P244" s="559"/>
      <c r="Q244" s="559"/>
      <c r="R244" s="559"/>
      <c r="S244" s="559"/>
      <c r="T244" s="559"/>
      <c r="U244" s="559"/>
      <c r="V244" s="559"/>
      <c r="W244" s="559"/>
      <c r="X244" s="559"/>
      <c r="Y244" s="559"/>
      <c r="Z244" s="559"/>
      <c r="AA244" s="594"/>
      <c r="AB244" s="559"/>
      <c r="AC244" s="559"/>
      <c r="AD244" s="559"/>
      <c r="AE244" s="559"/>
      <c r="AF244" s="559"/>
      <c r="AG244" s="559"/>
      <c r="AH244" s="559"/>
      <c r="AI244" s="559"/>
      <c r="AJ244" s="559"/>
      <c r="AK244" s="559"/>
      <c r="AL244" s="559"/>
      <c r="AM244" s="559"/>
      <c r="AN244" s="559"/>
      <c r="AO244" s="559"/>
      <c r="AP244" s="559"/>
      <c r="AQ244" s="559"/>
      <c r="AR244" s="559"/>
      <c r="AS244" s="559"/>
      <c r="AT244" s="559"/>
      <c r="AU244" s="559"/>
      <c r="AV244" s="559"/>
      <c r="AW244" s="559"/>
      <c r="AX244" s="559"/>
      <c r="AY244" s="559"/>
      <c r="AZ244" s="559"/>
      <c r="BA244" s="559"/>
      <c r="BB244" s="559"/>
      <c r="BC244" s="559"/>
      <c r="BD244" s="559"/>
      <c r="BE244" s="559"/>
      <c r="BF244" s="559"/>
      <c r="BG244" s="559"/>
      <c r="BH244" s="559"/>
      <c r="BI244" s="559"/>
      <c r="BJ244" s="559"/>
      <c r="BK244" s="559"/>
      <c r="BL244" s="559"/>
      <c r="BM244" s="559"/>
      <c r="BN244" s="559"/>
      <c r="BO244" s="559"/>
      <c r="BP244" s="559"/>
      <c r="BQ244" s="559"/>
      <c r="BR244" s="559"/>
      <c r="BS244" s="559"/>
      <c r="BT244" s="559"/>
      <c r="BU244" s="559"/>
      <c r="BV244" s="559"/>
      <c r="BW244" s="559"/>
      <c r="BX244" s="559"/>
      <c r="BY244" s="559"/>
      <c r="BZ244" s="559"/>
      <c r="CA244" s="559"/>
      <c r="CB244" s="559"/>
      <c r="CC244" s="559"/>
      <c r="CD244" s="559"/>
      <c r="CE244" s="559"/>
      <c r="CF244" s="559"/>
      <c r="CG244" s="559"/>
      <c r="CH244" s="559"/>
      <c r="CI244" s="559"/>
      <c r="CJ244" s="559"/>
      <c r="CK244" s="559"/>
      <c r="CL244" s="559"/>
      <c r="CM244" s="559"/>
    </row>
    <row r="245" spans="4:91">
      <c r="D245" s="559"/>
      <c r="E245" s="559"/>
      <c r="F245" s="559"/>
      <c r="G245" s="559"/>
      <c r="H245" s="559"/>
      <c r="I245" s="559"/>
      <c r="J245" s="559"/>
      <c r="K245" s="559"/>
      <c r="L245" s="559"/>
      <c r="M245" s="559"/>
      <c r="N245" s="559"/>
      <c r="O245" s="594"/>
      <c r="P245" s="559"/>
      <c r="Q245" s="559"/>
      <c r="R245" s="559"/>
      <c r="S245" s="559"/>
      <c r="T245" s="559"/>
      <c r="U245" s="559"/>
      <c r="V245" s="559"/>
      <c r="W245" s="559"/>
      <c r="X245" s="559"/>
      <c r="Y245" s="559"/>
      <c r="Z245" s="559"/>
      <c r="AA245" s="594"/>
      <c r="AB245" s="559"/>
      <c r="AC245" s="559"/>
      <c r="AD245" s="559"/>
      <c r="AE245" s="559"/>
      <c r="AF245" s="559"/>
      <c r="AG245" s="559"/>
      <c r="AH245" s="559"/>
      <c r="AI245" s="559"/>
      <c r="AJ245" s="559"/>
      <c r="AK245" s="559"/>
      <c r="AL245" s="559"/>
      <c r="AM245" s="559"/>
      <c r="AN245" s="559"/>
      <c r="AO245" s="559"/>
      <c r="AP245" s="559"/>
      <c r="AQ245" s="559"/>
      <c r="AR245" s="559"/>
      <c r="AS245" s="559"/>
      <c r="AT245" s="559"/>
      <c r="AU245" s="559"/>
      <c r="AV245" s="559"/>
      <c r="AW245" s="559"/>
      <c r="AX245" s="559"/>
      <c r="AY245" s="559"/>
      <c r="AZ245" s="559"/>
      <c r="BA245" s="559"/>
      <c r="BB245" s="559"/>
      <c r="BC245" s="559"/>
      <c r="BD245" s="559"/>
      <c r="BE245" s="559"/>
      <c r="BF245" s="559"/>
      <c r="BG245" s="559"/>
      <c r="BH245" s="559"/>
      <c r="BI245" s="559"/>
      <c r="BJ245" s="559"/>
      <c r="BK245" s="559"/>
      <c r="BL245" s="559"/>
      <c r="BM245" s="559"/>
      <c r="BN245" s="559"/>
      <c r="BO245" s="559"/>
      <c r="BP245" s="559"/>
      <c r="BQ245" s="559"/>
      <c r="BR245" s="559"/>
      <c r="BS245" s="559"/>
      <c r="BT245" s="559"/>
      <c r="BU245" s="559"/>
      <c r="BV245" s="559"/>
      <c r="BW245" s="559"/>
      <c r="BX245" s="559"/>
      <c r="BY245" s="559"/>
      <c r="BZ245" s="559"/>
      <c r="CA245" s="559"/>
      <c r="CB245" s="559"/>
      <c r="CC245" s="559"/>
      <c r="CD245" s="559"/>
      <c r="CE245" s="559"/>
      <c r="CF245" s="559"/>
      <c r="CG245" s="559"/>
      <c r="CH245" s="559"/>
      <c r="CI245" s="559"/>
      <c r="CJ245" s="559"/>
      <c r="CK245" s="559"/>
      <c r="CL245" s="559"/>
      <c r="CM245" s="559"/>
    </row>
    <row r="246" spans="4:91">
      <c r="D246" s="559"/>
      <c r="E246" s="559"/>
      <c r="F246" s="559"/>
      <c r="G246" s="559"/>
      <c r="H246" s="559"/>
      <c r="I246" s="559"/>
      <c r="J246" s="559"/>
      <c r="K246" s="559"/>
      <c r="L246" s="559"/>
      <c r="M246" s="559"/>
      <c r="N246" s="559"/>
      <c r="O246" s="594"/>
      <c r="P246" s="559"/>
      <c r="Q246" s="559"/>
      <c r="R246" s="559"/>
      <c r="S246" s="559"/>
      <c r="T246" s="559"/>
      <c r="U246" s="559"/>
      <c r="V246" s="559"/>
      <c r="W246" s="559"/>
      <c r="X246" s="559"/>
      <c r="Y246" s="559"/>
      <c r="Z246" s="559"/>
      <c r="AA246" s="594"/>
      <c r="AB246" s="559"/>
      <c r="AC246" s="559"/>
      <c r="AD246" s="559"/>
      <c r="AE246" s="559"/>
      <c r="AF246" s="559"/>
      <c r="AG246" s="559"/>
      <c r="AH246" s="559"/>
      <c r="AI246" s="559"/>
      <c r="AJ246" s="559"/>
      <c r="AK246" s="559"/>
      <c r="AL246" s="559"/>
      <c r="AM246" s="559"/>
      <c r="AN246" s="559"/>
      <c r="AO246" s="559"/>
      <c r="AP246" s="559"/>
      <c r="AQ246" s="559"/>
      <c r="AR246" s="559"/>
      <c r="AS246" s="559"/>
      <c r="AT246" s="559"/>
      <c r="AU246" s="559"/>
      <c r="AV246" s="559"/>
      <c r="AW246" s="559"/>
      <c r="AX246" s="559"/>
      <c r="AY246" s="559"/>
      <c r="AZ246" s="559"/>
      <c r="BA246" s="559"/>
      <c r="BB246" s="559"/>
      <c r="BC246" s="559"/>
      <c r="BD246" s="559"/>
      <c r="BE246" s="559"/>
      <c r="BF246" s="559"/>
      <c r="BG246" s="559"/>
      <c r="BH246" s="559"/>
      <c r="BI246" s="559"/>
      <c r="BJ246" s="559"/>
      <c r="BK246" s="559"/>
      <c r="BL246" s="559"/>
      <c r="BM246" s="559"/>
      <c r="BN246" s="559"/>
      <c r="BO246" s="559"/>
      <c r="BP246" s="559"/>
      <c r="BQ246" s="559"/>
      <c r="BR246" s="559"/>
      <c r="BS246" s="559"/>
      <c r="BT246" s="559"/>
      <c r="BU246" s="559"/>
      <c r="BV246" s="559"/>
      <c r="BW246" s="559"/>
      <c r="BX246" s="559"/>
      <c r="BY246" s="559"/>
      <c r="BZ246" s="559"/>
      <c r="CA246" s="559"/>
      <c r="CB246" s="559"/>
      <c r="CC246" s="559"/>
      <c r="CD246" s="559"/>
      <c r="CE246" s="559"/>
      <c r="CF246" s="559"/>
      <c r="CG246" s="559"/>
      <c r="CH246" s="559"/>
      <c r="CI246" s="559"/>
      <c r="CJ246" s="559"/>
      <c r="CK246" s="559"/>
      <c r="CL246" s="559"/>
      <c r="CM246" s="559"/>
    </row>
    <row r="247" spans="4:91">
      <c r="D247" s="559"/>
      <c r="E247" s="559"/>
      <c r="F247" s="559"/>
      <c r="G247" s="559"/>
      <c r="H247" s="559"/>
      <c r="I247" s="559"/>
      <c r="J247" s="559"/>
      <c r="K247" s="559"/>
      <c r="L247" s="559"/>
      <c r="M247" s="559"/>
      <c r="N247" s="559"/>
      <c r="O247" s="594"/>
      <c r="P247" s="559"/>
      <c r="Q247" s="559"/>
      <c r="R247" s="559"/>
      <c r="S247" s="559"/>
      <c r="T247" s="559"/>
      <c r="U247" s="559"/>
      <c r="V247" s="559"/>
      <c r="W247" s="559"/>
      <c r="X247" s="559"/>
      <c r="Y247" s="559"/>
      <c r="Z247" s="559"/>
      <c r="AA247" s="594"/>
      <c r="AB247" s="559"/>
      <c r="AC247" s="559"/>
      <c r="AD247" s="559"/>
      <c r="AE247" s="559"/>
      <c r="AF247" s="559"/>
      <c r="AG247" s="559"/>
      <c r="AH247" s="559"/>
      <c r="AI247" s="559"/>
      <c r="AJ247" s="559"/>
      <c r="AK247" s="559"/>
      <c r="AL247" s="559"/>
      <c r="AM247" s="559"/>
      <c r="AN247" s="559"/>
      <c r="AO247" s="559"/>
      <c r="AP247" s="559"/>
      <c r="AQ247" s="559"/>
      <c r="AR247" s="559"/>
      <c r="AS247" s="559"/>
      <c r="AT247" s="559"/>
      <c r="AU247" s="559"/>
      <c r="AV247" s="559"/>
      <c r="AW247" s="559"/>
      <c r="AX247" s="559"/>
      <c r="AY247" s="559"/>
      <c r="AZ247" s="559"/>
      <c r="BA247" s="559"/>
      <c r="BB247" s="559"/>
      <c r="BC247" s="559"/>
      <c r="BD247" s="559"/>
      <c r="BE247" s="559"/>
      <c r="BF247" s="559"/>
      <c r="BG247" s="559"/>
      <c r="BH247" s="559"/>
      <c r="BI247" s="559"/>
      <c r="BJ247" s="559"/>
      <c r="BK247" s="559"/>
      <c r="BL247" s="559"/>
      <c r="BM247" s="559"/>
      <c r="BN247" s="559"/>
      <c r="BO247" s="559"/>
      <c r="BP247" s="559"/>
      <c r="BQ247" s="559"/>
      <c r="BR247" s="559"/>
      <c r="BS247" s="559"/>
      <c r="BT247" s="559"/>
      <c r="BU247" s="559"/>
      <c r="BV247" s="559"/>
      <c r="BW247" s="559"/>
      <c r="BX247" s="559"/>
      <c r="BY247" s="559"/>
      <c r="BZ247" s="559"/>
      <c r="CA247" s="559"/>
      <c r="CB247" s="559"/>
      <c r="CC247" s="559"/>
      <c r="CD247" s="559"/>
      <c r="CE247" s="559"/>
      <c r="CF247" s="559"/>
      <c r="CG247" s="559"/>
      <c r="CH247" s="559"/>
      <c r="CI247" s="559"/>
      <c r="CJ247" s="559"/>
      <c r="CK247" s="559"/>
      <c r="CL247" s="559"/>
      <c r="CM247" s="559"/>
    </row>
    <row r="248" spans="4:91">
      <c r="D248" s="559"/>
      <c r="E248" s="559"/>
      <c r="F248" s="559"/>
      <c r="G248" s="559"/>
      <c r="H248" s="559"/>
      <c r="I248" s="559"/>
      <c r="J248" s="559"/>
      <c r="K248" s="559"/>
      <c r="L248" s="559"/>
      <c r="M248" s="559"/>
      <c r="N248" s="559"/>
      <c r="O248" s="594"/>
      <c r="P248" s="559"/>
      <c r="Q248" s="559"/>
      <c r="R248" s="559"/>
      <c r="S248" s="559"/>
      <c r="T248" s="559"/>
      <c r="U248" s="559"/>
      <c r="V248" s="559"/>
      <c r="W248" s="559"/>
      <c r="X248" s="559"/>
      <c r="Y248" s="559"/>
      <c r="Z248" s="559"/>
      <c r="AA248" s="594"/>
      <c r="AB248" s="559"/>
      <c r="AC248" s="559"/>
      <c r="AD248" s="559"/>
      <c r="AE248" s="559"/>
      <c r="AF248" s="559"/>
      <c r="AG248" s="559"/>
      <c r="AH248" s="559"/>
      <c r="AI248" s="559"/>
      <c r="AJ248" s="559"/>
      <c r="AK248" s="559"/>
      <c r="AL248" s="559"/>
      <c r="AM248" s="559"/>
      <c r="AN248" s="559"/>
      <c r="AO248" s="559"/>
      <c r="AP248" s="559"/>
      <c r="AQ248" s="559"/>
      <c r="AR248" s="559"/>
      <c r="AS248" s="559"/>
      <c r="AT248" s="559"/>
      <c r="AU248" s="559"/>
      <c r="AV248" s="559"/>
      <c r="AW248" s="559"/>
      <c r="AX248" s="559"/>
      <c r="AY248" s="559"/>
      <c r="AZ248" s="559"/>
      <c r="BA248" s="559"/>
      <c r="BB248" s="559"/>
      <c r="BC248" s="559"/>
      <c r="BD248" s="559"/>
      <c r="BE248" s="559"/>
      <c r="BF248" s="559"/>
      <c r="BG248" s="559"/>
      <c r="BH248" s="559"/>
      <c r="BI248" s="559"/>
      <c r="BJ248" s="559"/>
      <c r="BK248" s="559"/>
      <c r="BL248" s="559"/>
      <c r="BM248" s="559"/>
      <c r="BN248" s="559"/>
      <c r="BO248" s="559"/>
      <c r="BP248" s="559"/>
      <c r="BQ248" s="559"/>
      <c r="BR248" s="559"/>
      <c r="BS248" s="559"/>
      <c r="BT248" s="559"/>
      <c r="BU248" s="559"/>
      <c r="BV248" s="559"/>
      <c r="BW248" s="559"/>
      <c r="BX248" s="559"/>
      <c r="BY248" s="559"/>
      <c r="BZ248" s="559"/>
      <c r="CA248" s="559"/>
      <c r="CB248" s="559"/>
      <c r="CC248" s="559"/>
      <c r="CD248" s="559"/>
      <c r="CE248" s="559"/>
      <c r="CF248" s="559"/>
      <c r="CG248" s="559"/>
      <c r="CH248" s="559"/>
      <c r="CI248" s="559"/>
      <c r="CJ248" s="559"/>
      <c r="CK248" s="559"/>
      <c r="CL248" s="559"/>
      <c r="CM248" s="559"/>
    </row>
    <row r="952" spans="1:1">
      <c r="A952" s="564" t="s">
        <v>324</v>
      </c>
    </row>
  </sheetData>
  <sheetProtection formatCells="0" formatColumns="0" formatRows="0" insertColumns="0" insertRows="0" insertHyperlinks="0" deleteColumns="0" deleteRows="0" sort="0" autoFilter="0" pivotTables="0"/>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theme="4" tint="0.39997558519241921"/>
  </sheetPr>
  <dimension ref="A1:BR936"/>
  <sheetViews>
    <sheetView showGridLines="0" zoomScale="110" zoomScaleNormal="110" zoomScalePageLayoutView="120" workbookViewId="0"/>
  </sheetViews>
  <sheetFormatPr baseColWidth="10" defaultColWidth="10" defaultRowHeight="16" outlineLevelRow="1"/>
  <cols>
    <col min="1" max="1" width="10" style="91" customWidth="1"/>
    <col min="2" max="2" width="31.33203125" style="94" customWidth="1"/>
    <col min="3" max="3" width="8.6640625" style="91" customWidth="1"/>
    <col min="4" max="14" width="11.33203125" style="91" customWidth="1"/>
    <col min="15" max="15" width="11.33203125" style="578" customWidth="1"/>
    <col min="16" max="26" width="11.33203125" style="91" customWidth="1"/>
    <col min="27" max="27" width="11.33203125" style="578" customWidth="1"/>
    <col min="28" max="39" width="11.33203125" style="91" customWidth="1"/>
    <col min="40" max="16384" width="10" style="91"/>
  </cols>
  <sheetData>
    <row r="1" spans="1:39" s="90" customFormat="1" ht="20" customHeight="1">
      <c r="B1" s="89" t="str">
        <f>"v"&amp;'COPYRIGHT PROTECTION'!C15&amp;"     "&amp;'COPYRIGHT PROTECTION'!C6</f>
        <v xml:space="preserve">v2025.1     © Simon Hulme and Chris Drew, 2011-2025     IF PART OF AN ACADEMIC ASSIGNMENT, PLEASE DO NOT DELETE THIS SINGLE LINE.  DELETING IT MAY INVALIDATE YOUR SUBMISSION. </v>
      </c>
      <c r="O1" s="577"/>
      <c r="AA1" s="577"/>
    </row>
    <row r="2" spans="1:39" s="90" customFormat="1" ht="20" customHeight="1">
      <c r="A2" s="89"/>
      <c r="O2" s="577"/>
      <c r="AA2" s="577"/>
    </row>
    <row r="3" spans="1:39" ht="29">
      <c r="B3" s="92" t="s">
        <v>323</v>
      </c>
    </row>
    <row r="4" spans="1:39" ht="16" customHeight="1">
      <c r="B4" s="92"/>
    </row>
    <row r="5" spans="1:39" ht="16" customHeight="1">
      <c r="B5" s="92"/>
    </row>
    <row r="6" spans="1:39" ht="16" customHeight="1"/>
    <row r="7" spans="1:39" ht="25" thickBot="1">
      <c r="B7" s="281" t="s">
        <v>88</v>
      </c>
      <c r="C7" s="282"/>
      <c r="D7" s="283"/>
      <c r="E7" s="283"/>
      <c r="F7" s="283"/>
      <c r="G7" s="283"/>
      <c r="H7" s="283"/>
      <c r="I7" s="283"/>
      <c r="J7" s="283"/>
      <c r="K7" s="283"/>
      <c r="L7" s="283"/>
      <c r="M7" s="283"/>
      <c r="N7" s="283"/>
      <c r="O7" s="597"/>
      <c r="P7" s="283"/>
      <c r="Q7" s="283"/>
      <c r="R7" s="283"/>
      <c r="S7" s="283"/>
      <c r="T7" s="283"/>
      <c r="U7" s="283"/>
      <c r="V7" s="283"/>
      <c r="W7" s="283"/>
      <c r="X7" s="283"/>
      <c r="Y7" s="283"/>
      <c r="Z7" s="283"/>
      <c r="AA7" s="597"/>
      <c r="AB7" s="283"/>
      <c r="AC7" s="283"/>
      <c r="AD7" s="283"/>
      <c r="AE7" s="283"/>
      <c r="AF7" s="283"/>
      <c r="AG7" s="283"/>
      <c r="AH7" s="283"/>
      <c r="AI7" s="283"/>
      <c r="AJ7" s="283"/>
      <c r="AK7" s="283"/>
      <c r="AL7" s="283"/>
      <c r="AM7" s="283"/>
    </row>
    <row r="8" spans="1:39" ht="16" customHeight="1"/>
    <row r="9" spans="1:39" ht="16" customHeight="1" thickBot="1">
      <c r="B9" s="286" t="s">
        <v>87</v>
      </c>
      <c r="C9" s="286"/>
      <c r="D9" s="282"/>
      <c r="E9" s="283"/>
      <c r="F9" s="283"/>
      <c r="G9" s="283"/>
      <c r="H9" s="283"/>
      <c r="I9" s="283"/>
      <c r="J9" s="283"/>
      <c r="K9" s="283"/>
    </row>
    <row r="10" spans="1:39" ht="16" customHeight="1" thickBot="1">
      <c r="B10" s="95"/>
    </row>
    <row r="11" spans="1:39" s="96" customFormat="1" ht="16" customHeight="1">
      <c r="B11" s="644" t="s">
        <v>125</v>
      </c>
      <c r="C11" s="567"/>
      <c r="D11" s="645">
        <f>'Pricing Model'!C9</f>
        <v>2025</v>
      </c>
      <c r="E11" s="646">
        <f>D11+1</f>
        <v>2026</v>
      </c>
      <c r="F11" s="647">
        <f>E11+1</f>
        <v>2027</v>
      </c>
      <c r="H11" s="565" t="s">
        <v>100</v>
      </c>
      <c r="I11" s="566"/>
      <c r="J11" s="567"/>
      <c r="K11" s="568"/>
      <c r="O11" s="633"/>
      <c r="P11" s="97"/>
      <c r="Q11" s="98"/>
      <c r="R11" s="98"/>
      <c r="S11" s="98"/>
      <c r="T11" s="98"/>
      <c r="U11" s="98"/>
      <c r="V11" s="98"/>
      <c r="W11" s="98"/>
      <c r="X11" s="98"/>
      <c r="Y11" s="98"/>
      <c r="Z11" s="98"/>
      <c r="AA11" s="598"/>
      <c r="AB11" s="97"/>
    </row>
    <row r="12" spans="1:39" s="99" customFormat="1" ht="16" customHeight="1">
      <c r="B12" s="648" t="s">
        <v>124</v>
      </c>
      <c r="C12" s="100"/>
      <c r="D12" s="596">
        <v>150000</v>
      </c>
      <c r="E12" s="596">
        <v>320000</v>
      </c>
      <c r="F12" s="649">
        <v>450000</v>
      </c>
      <c r="H12" s="569" t="s">
        <v>97</v>
      </c>
      <c r="I12" s="91"/>
      <c r="J12" s="100"/>
      <c r="K12" s="570">
        <v>1400000</v>
      </c>
      <c r="O12" s="494"/>
      <c r="P12" s="102"/>
      <c r="Q12" s="103"/>
      <c r="R12" s="103"/>
      <c r="S12" s="103"/>
      <c r="T12" s="103"/>
      <c r="U12" s="103"/>
      <c r="V12" s="103"/>
      <c r="W12" s="103"/>
      <c r="X12" s="103"/>
      <c r="Y12" s="103"/>
      <c r="Z12" s="103"/>
      <c r="AA12" s="599"/>
      <c r="AB12" s="102"/>
    </row>
    <row r="13" spans="1:39" s="99" customFormat="1" ht="16" customHeight="1">
      <c r="B13" s="648" t="s">
        <v>108</v>
      </c>
      <c r="C13" s="100"/>
      <c r="D13" s="596">
        <v>25000</v>
      </c>
      <c r="E13" s="596">
        <v>35000</v>
      </c>
      <c r="F13" s="649">
        <v>35000</v>
      </c>
      <c r="H13" s="569" t="s">
        <v>14</v>
      </c>
      <c r="I13" s="91"/>
      <c r="J13" s="100"/>
      <c r="K13" s="571">
        <f>K14-K12</f>
        <v>100000</v>
      </c>
      <c r="O13" s="494"/>
      <c r="P13" s="102"/>
      <c r="Q13" s="103"/>
      <c r="R13" s="103"/>
      <c r="S13" s="103"/>
      <c r="T13" s="103"/>
      <c r="U13" s="103"/>
      <c r="V13" s="103"/>
      <c r="W13" s="103"/>
      <c r="X13" s="103"/>
      <c r="Y13" s="103"/>
      <c r="Z13" s="103"/>
      <c r="AA13" s="599"/>
      <c r="AB13" s="102"/>
    </row>
    <row r="14" spans="1:39" s="99" customFormat="1" ht="16" customHeight="1" thickBot="1">
      <c r="B14" s="569" t="s">
        <v>109</v>
      </c>
      <c r="C14" s="94"/>
      <c r="D14" s="596">
        <v>20000</v>
      </c>
      <c r="E14" s="596">
        <v>23000</v>
      </c>
      <c r="F14" s="649">
        <v>25000</v>
      </c>
      <c r="H14" s="499" t="s">
        <v>98</v>
      </c>
      <c r="I14" s="572"/>
      <c r="J14" s="573"/>
      <c r="K14" s="574">
        <v>1500000</v>
      </c>
      <c r="O14" s="494"/>
      <c r="P14" s="102"/>
      <c r="Q14" s="103"/>
      <c r="R14" s="103"/>
      <c r="S14" s="103"/>
      <c r="T14" s="103"/>
      <c r="U14" s="103"/>
      <c r="V14" s="103"/>
      <c r="W14" s="103"/>
      <c r="X14" s="103"/>
      <c r="Y14" s="103"/>
      <c r="Z14" s="103"/>
      <c r="AA14" s="599"/>
      <c r="AB14" s="102"/>
    </row>
    <row r="15" spans="1:39" s="99" customFormat="1" ht="16" customHeight="1" thickBot="1">
      <c r="A15" s="104"/>
      <c r="B15" s="650" t="s">
        <v>110</v>
      </c>
      <c r="C15" s="100"/>
      <c r="D15" s="596">
        <v>18000</v>
      </c>
      <c r="E15" s="596">
        <v>19000</v>
      </c>
      <c r="F15" s="649">
        <v>21000</v>
      </c>
      <c r="O15" s="494"/>
      <c r="P15" s="102"/>
      <c r="Q15" s="103"/>
      <c r="R15" s="103"/>
      <c r="S15" s="103"/>
      <c r="T15" s="103"/>
      <c r="U15" s="103"/>
      <c r="V15" s="103"/>
      <c r="W15" s="103"/>
      <c r="X15" s="103"/>
      <c r="Y15" s="103"/>
      <c r="Z15" s="103"/>
      <c r="AA15" s="599"/>
      <c r="AB15" s="102"/>
    </row>
    <row r="16" spans="1:39" s="99" customFormat="1" ht="16" customHeight="1">
      <c r="A16" s="104"/>
      <c r="B16" s="650" t="s">
        <v>111</v>
      </c>
      <c r="C16" s="100"/>
      <c r="D16" s="596">
        <v>12000</v>
      </c>
      <c r="E16" s="596">
        <v>13000</v>
      </c>
      <c r="F16" s="649">
        <v>14000</v>
      </c>
      <c r="H16" s="293" t="s">
        <v>279</v>
      </c>
      <c r="I16" s="294"/>
      <c r="J16" s="294"/>
      <c r="K16" s="295"/>
      <c r="O16" s="494"/>
      <c r="P16" s="102"/>
      <c r="Q16" s="103"/>
      <c r="R16" s="103"/>
      <c r="S16" s="103"/>
      <c r="T16" s="103"/>
      <c r="U16" s="103"/>
      <c r="V16" s="103"/>
      <c r="W16" s="103"/>
      <c r="X16" s="103"/>
      <c r="Y16" s="103"/>
      <c r="Z16" s="103"/>
      <c r="AA16" s="599"/>
      <c r="AB16" s="102"/>
    </row>
    <row r="17" spans="1:28" s="99" customFormat="1" ht="16" customHeight="1">
      <c r="A17" s="104"/>
      <c r="B17" s="651" t="s">
        <v>277</v>
      </c>
      <c r="C17" s="100"/>
      <c r="D17" s="596">
        <v>16000</v>
      </c>
      <c r="E17" s="596">
        <v>16000</v>
      </c>
      <c r="F17" s="649">
        <v>17000</v>
      </c>
      <c r="H17" s="296" t="s">
        <v>257</v>
      </c>
      <c r="I17" s="100"/>
      <c r="J17" s="100"/>
      <c r="K17" s="297">
        <v>80000</v>
      </c>
      <c r="L17" s="103"/>
      <c r="O17" s="494"/>
      <c r="P17" s="102"/>
      <c r="Q17" s="103"/>
      <c r="R17" s="103"/>
      <c r="S17" s="103"/>
      <c r="T17" s="103"/>
      <c r="U17" s="103"/>
      <c r="V17" s="103"/>
      <c r="W17" s="103"/>
      <c r="X17" s="103"/>
      <c r="Y17" s="103"/>
      <c r="Z17" s="103"/>
      <c r="AA17" s="599"/>
      <c r="AB17" s="102"/>
    </row>
    <row r="18" spans="1:28" s="99" customFormat="1" ht="16" customHeight="1">
      <c r="A18" s="104"/>
      <c r="B18" s="650" t="s">
        <v>112</v>
      </c>
      <c r="C18" s="100"/>
      <c r="D18" s="596">
        <v>15000</v>
      </c>
      <c r="E18" s="596">
        <v>20000</v>
      </c>
      <c r="F18" s="649">
        <v>25000</v>
      </c>
      <c r="H18" s="289" t="s">
        <v>272</v>
      </c>
      <c r="I18" s="100"/>
      <c r="J18" s="100"/>
      <c r="K18" s="298">
        <v>10</v>
      </c>
      <c r="L18" s="103"/>
      <c r="O18" s="494"/>
      <c r="P18" s="102"/>
      <c r="Q18" s="103"/>
      <c r="R18" s="103"/>
      <c r="S18" s="103"/>
      <c r="T18" s="103"/>
      <c r="U18" s="103"/>
      <c r="V18" s="103"/>
      <c r="W18" s="103"/>
      <c r="X18" s="103"/>
      <c r="Y18" s="103"/>
      <c r="Z18" s="103"/>
      <c r="AA18" s="599"/>
      <c r="AB18" s="102"/>
    </row>
    <row r="19" spans="1:28" s="99" customFormat="1" ht="16" customHeight="1">
      <c r="A19" s="104"/>
      <c r="B19" s="652" t="s">
        <v>5</v>
      </c>
      <c r="C19" s="100"/>
      <c r="D19" s="101">
        <v>0</v>
      </c>
      <c r="E19" s="101">
        <v>0</v>
      </c>
      <c r="F19" s="653">
        <v>0</v>
      </c>
      <c r="H19" s="296" t="s">
        <v>273</v>
      </c>
      <c r="I19" s="100"/>
      <c r="J19" s="100"/>
      <c r="K19" s="299">
        <f>K17*K18</f>
        <v>800000</v>
      </c>
      <c r="O19" s="494"/>
      <c r="P19" s="102"/>
      <c r="Q19" s="103"/>
      <c r="R19" s="103"/>
      <c r="S19" s="103"/>
      <c r="T19" s="103"/>
      <c r="U19" s="103"/>
      <c r="V19" s="103"/>
      <c r="W19" s="103"/>
      <c r="X19" s="103"/>
      <c r="Y19" s="103"/>
      <c r="Z19" s="103"/>
      <c r="AA19" s="599"/>
      <c r="AB19" s="102"/>
    </row>
    <row r="20" spans="1:28" s="99" customFormat="1" ht="16" customHeight="1" thickBot="1">
      <c r="A20" s="104"/>
      <c r="B20" s="654" t="s">
        <v>6</v>
      </c>
      <c r="C20" s="573"/>
      <c r="D20" s="655">
        <v>0</v>
      </c>
      <c r="E20" s="655">
        <v>0</v>
      </c>
      <c r="F20" s="656">
        <v>0</v>
      </c>
      <c r="H20" s="300" t="s">
        <v>89</v>
      </c>
      <c r="I20" s="290"/>
      <c r="J20" s="290"/>
      <c r="K20" s="301">
        <v>200000</v>
      </c>
      <c r="O20" s="494"/>
      <c r="P20" s="102"/>
      <c r="Q20" s="103"/>
      <c r="R20" s="103"/>
      <c r="S20" s="103"/>
      <c r="T20" s="103"/>
      <c r="U20" s="103"/>
      <c r="V20" s="103"/>
      <c r="W20" s="103"/>
      <c r="X20" s="103"/>
      <c r="Y20" s="103"/>
      <c r="Z20" s="103"/>
      <c r="AA20" s="599"/>
      <c r="AB20" s="102"/>
    </row>
    <row r="21" spans="1:28" s="99" customFormat="1" ht="16" customHeight="1" thickBot="1">
      <c r="A21" s="104"/>
      <c r="B21" s="105"/>
      <c r="C21" s="102"/>
      <c r="D21" s="102"/>
      <c r="E21" s="102"/>
      <c r="F21" s="102"/>
      <c r="O21" s="494"/>
      <c r="P21" s="102"/>
      <c r="Q21" s="103"/>
      <c r="R21" s="103"/>
      <c r="S21" s="103"/>
      <c r="T21" s="103"/>
      <c r="U21" s="103"/>
      <c r="V21" s="103"/>
      <c r="W21" s="103"/>
      <c r="X21" s="103"/>
      <c r="Y21" s="103"/>
      <c r="Z21" s="103"/>
      <c r="AA21" s="599"/>
      <c r="AB21" s="102"/>
    </row>
    <row r="22" spans="1:28" s="103" customFormat="1" ht="16" customHeight="1">
      <c r="A22" s="106"/>
      <c r="B22" s="310" t="s">
        <v>96</v>
      </c>
      <c r="C22" s="304"/>
      <c r="D22" s="311"/>
      <c r="E22" s="312" t="s">
        <v>15</v>
      </c>
      <c r="F22" s="313"/>
      <c r="H22" s="303" t="s">
        <v>103</v>
      </c>
      <c r="I22" s="304"/>
      <c r="J22" s="294"/>
      <c r="K22" s="305"/>
      <c r="L22" s="107"/>
      <c r="M22" s="107"/>
      <c r="O22" s="599"/>
      <c r="P22" s="102"/>
      <c r="AA22" s="599"/>
      <c r="AB22" s="102"/>
    </row>
    <row r="23" spans="1:28" s="99" customFormat="1" ht="16" customHeight="1">
      <c r="A23" s="104"/>
      <c r="B23" s="289"/>
      <c r="C23" s="102"/>
      <c r="D23" s="108" t="s">
        <v>73</v>
      </c>
      <c r="E23" s="109" t="s">
        <v>101</v>
      </c>
      <c r="F23" s="314" t="s">
        <v>71</v>
      </c>
      <c r="H23" s="296" t="s">
        <v>90</v>
      </c>
      <c r="I23" s="100"/>
      <c r="J23" s="100"/>
      <c r="K23" s="287">
        <v>980000</v>
      </c>
      <c r="L23" s="102"/>
      <c r="M23" s="102"/>
      <c r="O23" s="494"/>
      <c r="P23" s="102"/>
      <c r="Q23" s="103"/>
      <c r="R23" s="103"/>
      <c r="S23" s="103"/>
      <c r="T23" s="103"/>
      <c r="U23" s="103"/>
      <c r="V23" s="103"/>
      <c r="W23" s="103"/>
      <c r="X23" s="103"/>
      <c r="Y23" s="103"/>
      <c r="Z23" s="103"/>
      <c r="AA23" s="599"/>
      <c r="AB23" s="102"/>
    </row>
    <row r="24" spans="1:28" s="112" customFormat="1" ht="16" customHeight="1">
      <c r="A24" s="110"/>
      <c r="B24" s="288" t="s">
        <v>346</v>
      </c>
      <c r="C24" s="100"/>
      <c r="D24" s="101">
        <v>250000</v>
      </c>
      <c r="E24" s="111">
        <v>7</v>
      </c>
      <c r="F24" s="315" t="s">
        <v>72</v>
      </c>
      <c r="H24" s="306" t="s">
        <v>92</v>
      </c>
      <c r="I24" s="113"/>
      <c r="J24" s="102"/>
      <c r="K24" s="307">
        <v>7.0000000000000007E-2</v>
      </c>
      <c r="L24" s="102"/>
      <c r="M24" s="102"/>
      <c r="O24" s="634"/>
      <c r="P24" s="114"/>
      <c r="Q24" s="115"/>
      <c r="R24" s="115"/>
      <c r="S24" s="115"/>
      <c r="T24" s="115"/>
      <c r="U24" s="115"/>
      <c r="V24" s="115"/>
      <c r="W24" s="115"/>
      <c r="X24" s="115"/>
      <c r="Y24" s="115"/>
      <c r="Z24" s="115"/>
      <c r="AA24" s="600"/>
      <c r="AB24" s="114"/>
    </row>
    <row r="25" spans="1:28" s="99" customFormat="1" ht="16" customHeight="1" thickBot="1">
      <c r="B25" s="292" t="s">
        <v>347</v>
      </c>
      <c r="C25" s="290"/>
      <c r="D25" s="291">
        <v>60000</v>
      </c>
      <c r="E25" s="316">
        <v>3</v>
      </c>
      <c r="F25" s="317" t="s">
        <v>72</v>
      </c>
      <c r="H25" s="292" t="s">
        <v>91</v>
      </c>
      <c r="I25" s="290"/>
      <c r="J25" s="308"/>
      <c r="K25" s="309">
        <v>60</v>
      </c>
      <c r="L25" s="102"/>
      <c r="M25" s="102"/>
      <c r="O25" s="494"/>
      <c r="P25" s="102"/>
      <c r="Q25" s="103"/>
      <c r="R25" s="103"/>
      <c r="S25" s="103"/>
      <c r="T25" s="103"/>
      <c r="U25" s="103"/>
      <c r="V25" s="103"/>
      <c r="W25" s="103"/>
      <c r="X25" s="103"/>
      <c r="Y25" s="103"/>
      <c r="Z25" s="102"/>
      <c r="AA25" s="599"/>
      <c r="AB25" s="102"/>
    </row>
    <row r="26" spans="1:28" s="103" customFormat="1" hidden="1" outlineLevel="1">
      <c r="H26" s="482"/>
      <c r="I26" s="102"/>
      <c r="J26" s="100"/>
      <c r="K26" s="302">
        <f>D11</f>
        <v>2025</v>
      </c>
      <c r="L26" s="490">
        <f>E11</f>
        <v>2026</v>
      </c>
      <c r="M26" s="491">
        <f>F11</f>
        <v>2027</v>
      </c>
      <c r="O26" s="599"/>
      <c r="P26" s="102"/>
      <c r="Z26" s="102"/>
      <c r="AA26" s="599"/>
      <c r="AB26" s="102"/>
    </row>
    <row r="27" spans="1:28" s="103" customFormat="1" hidden="1" outlineLevel="1">
      <c r="H27" s="288" t="s">
        <v>93</v>
      </c>
      <c r="I27" s="102"/>
      <c r="J27" s="94"/>
      <c r="K27" s="116">
        <f>K28+K29</f>
        <v>232862.09483451053</v>
      </c>
      <c r="L27" s="116">
        <f>L28+L29</f>
        <v>232862.09483451053</v>
      </c>
      <c r="M27" s="483">
        <f>M28+M29</f>
        <v>232862.09483451053</v>
      </c>
      <c r="O27" s="599"/>
      <c r="P27" s="102"/>
      <c r="Z27" s="102"/>
      <c r="AA27" s="599"/>
      <c r="AB27" s="102"/>
    </row>
    <row r="28" spans="1:28" s="103" customFormat="1" hidden="1" outlineLevel="1">
      <c r="H28" s="288" t="s">
        <v>94</v>
      </c>
      <c r="I28" s="102"/>
      <c r="J28" s="100"/>
      <c r="K28" s="116">
        <f>-SUM(D64:O64)</f>
        <v>63226.093160204575</v>
      </c>
      <c r="L28" s="116">
        <f>-SUM(P64:AA64)</f>
        <v>50963.092883040466</v>
      </c>
      <c r="M28" s="483">
        <f>-SUM(AB64:AM64)</f>
        <v>37813.599324300121</v>
      </c>
      <c r="O28" s="599"/>
      <c r="P28" s="102"/>
      <c r="Z28" s="102"/>
      <c r="AA28" s="599"/>
      <c r="AB28" s="102"/>
    </row>
    <row r="29" spans="1:28" s="103" customFormat="1" ht="17" hidden="1" outlineLevel="1" thickBot="1">
      <c r="H29" s="292" t="s">
        <v>95</v>
      </c>
      <c r="I29" s="308"/>
      <c r="J29" s="308"/>
      <c r="K29" s="484">
        <f>SUM('Cash Flow'!D152:O152)</f>
        <v>169636.00167430594</v>
      </c>
      <c r="L29" s="484">
        <f>SUM('Cash Flow'!P152:AA152)</f>
        <v>181899.00195147007</v>
      </c>
      <c r="M29" s="485">
        <f>SUM('Cash Flow'!AB152:AM152)</f>
        <v>195048.4955102104</v>
      </c>
      <c r="O29" s="599"/>
      <c r="P29" s="102"/>
      <c r="Z29" s="102"/>
      <c r="AA29" s="599"/>
      <c r="AB29" s="102"/>
    </row>
    <row r="30" spans="1:28" s="103" customFormat="1" hidden="1" outlineLevel="1">
      <c r="H30" s="94"/>
      <c r="I30" s="102"/>
      <c r="J30" s="102"/>
      <c r="K30" s="117"/>
      <c r="L30" s="117"/>
      <c r="M30" s="117"/>
      <c r="O30" s="599"/>
      <c r="P30" s="102"/>
      <c r="Z30" s="102"/>
      <c r="AA30" s="599"/>
      <c r="AB30" s="102"/>
    </row>
    <row r="31" spans="1:28" s="103" customFormat="1" collapsed="1">
      <c r="A31" s="492" t="s">
        <v>114</v>
      </c>
      <c r="H31" s="119" t="s">
        <v>99</v>
      </c>
      <c r="J31" s="118"/>
      <c r="K31" s="118"/>
      <c r="L31" s="118"/>
      <c r="O31" s="599"/>
      <c r="P31" s="102"/>
      <c r="Z31" s="102"/>
      <c r="AA31" s="599"/>
      <c r="AB31" s="102"/>
    </row>
    <row r="32" spans="1:28" s="103" customFormat="1">
      <c r="A32" s="119"/>
      <c r="E32" s="118"/>
      <c r="F32" s="118"/>
      <c r="O32" s="599"/>
      <c r="P32" s="102"/>
      <c r="Z32" s="102"/>
      <c r="AA32" s="599"/>
      <c r="AB32" s="102"/>
    </row>
    <row r="34" spans="2:39" s="99" customFormat="1" ht="21">
      <c r="B34" s="123"/>
      <c r="O34" s="494"/>
      <c r="P34" s="102"/>
      <c r="Q34" s="103"/>
      <c r="R34" s="103"/>
      <c r="S34" s="103"/>
      <c r="T34" s="103"/>
      <c r="U34" s="103"/>
      <c r="V34" s="103"/>
      <c r="W34" s="103"/>
      <c r="X34" s="103"/>
      <c r="Y34" s="103"/>
      <c r="Z34" s="103"/>
      <c r="AA34" s="599"/>
      <c r="AB34" s="102"/>
    </row>
    <row r="35" spans="2:39" s="1" customFormat="1" ht="25" thickBot="1">
      <c r="B35" s="281" t="s">
        <v>102</v>
      </c>
      <c r="C35" s="318" t="s">
        <v>16</v>
      </c>
      <c r="D35" s="319">
        <f>DATE(YEAR('Pricing Model'!$C$10),MONTH('Pricing Model'!$C$10),DAY(EOMONTH('Pricing Model'!$C$10,0)))</f>
        <v>45688</v>
      </c>
      <c r="E35" s="319">
        <f t="shared" ref="E35:AL35" si="0">DATE(YEAR(D35),MONTH(D35),DAY(EOMONTH(D35,0)))+1</f>
        <v>45689</v>
      </c>
      <c r="F35" s="319">
        <f t="shared" si="0"/>
        <v>45717</v>
      </c>
      <c r="G35" s="319">
        <f t="shared" si="0"/>
        <v>45748</v>
      </c>
      <c r="H35" s="319">
        <f t="shared" si="0"/>
        <v>45778</v>
      </c>
      <c r="I35" s="319">
        <f t="shared" si="0"/>
        <v>45809</v>
      </c>
      <c r="J35" s="319">
        <f t="shared" si="0"/>
        <v>45839</v>
      </c>
      <c r="K35" s="319">
        <f t="shared" si="0"/>
        <v>45870</v>
      </c>
      <c r="L35" s="319">
        <f t="shared" si="0"/>
        <v>45901</v>
      </c>
      <c r="M35" s="319">
        <f t="shared" si="0"/>
        <v>45931</v>
      </c>
      <c r="N35" s="319">
        <f t="shared" si="0"/>
        <v>45962</v>
      </c>
      <c r="O35" s="579">
        <f t="shared" si="0"/>
        <v>45992</v>
      </c>
      <c r="P35" s="319">
        <f t="shared" si="0"/>
        <v>46023</v>
      </c>
      <c r="Q35" s="319">
        <f t="shared" si="0"/>
        <v>46054</v>
      </c>
      <c r="R35" s="319">
        <f t="shared" si="0"/>
        <v>46082</v>
      </c>
      <c r="S35" s="319">
        <f t="shared" si="0"/>
        <v>46113</v>
      </c>
      <c r="T35" s="319">
        <f t="shared" si="0"/>
        <v>46143</v>
      </c>
      <c r="U35" s="319">
        <f t="shared" si="0"/>
        <v>46174</v>
      </c>
      <c r="V35" s="319">
        <f t="shared" si="0"/>
        <v>46204</v>
      </c>
      <c r="W35" s="319">
        <f t="shared" si="0"/>
        <v>46235</v>
      </c>
      <c r="X35" s="319">
        <f t="shared" si="0"/>
        <v>46266</v>
      </c>
      <c r="Y35" s="319">
        <f t="shared" si="0"/>
        <v>46296</v>
      </c>
      <c r="Z35" s="319">
        <f t="shared" si="0"/>
        <v>46327</v>
      </c>
      <c r="AA35" s="579">
        <f t="shared" si="0"/>
        <v>46357</v>
      </c>
      <c r="AB35" s="319">
        <f t="shared" si="0"/>
        <v>46388</v>
      </c>
      <c r="AC35" s="319">
        <f t="shared" si="0"/>
        <v>46419</v>
      </c>
      <c r="AD35" s="319">
        <f t="shared" si="0"/>
        <v>46447</v>
      </c>
      <c r="AE35" s="319">
        <f t="shared" si="0"/>
        <v>46478</v>
      </c>
      <c r="AF35" s="319">
        <f t="shared" si="0"/>
        <v>46508</v>
      </c>
      <c r="AG35" s="319">
        <f t="shared" si="0"/>
        <v>46539</v>
      </c>
      <c r="AH35" s="319">
        <f t="shared" si="0"/>
        <v>46569</v>
      </c>
      <c r="AI35" s="319">
        <f t="shared" si="0"/>
        <v>46600</v>
      </c>
      <c r="AJ35" s="319">
        <f t="shared" si="0"/>
        <v>46631</v>
      </c>
      <c r="AK35" s="319">
        <f t="shared" si="0"/>
        <v>46661</v>
      </c>
      <c r="AL35" s="319">
        <f t="shared" si="0"/>
        <v>46692</v>
      </c>
      <c r="AM35" s="319">
        <f>DATE(YEAR(AL35),MONTH(AL35),DAY(EOMONTH(AL35,0)))+1+2025.1-2025.1</f>
        <v>46722</v>
      </c>
    </row>
    <row r="36" spans="2:39" s="125" customFormat="1" hidden="1" outlineLevel="1">
      <c r="B36" s="124" t="s">
        <v>22</v>
      </c>
      <c r="D36" s="126">
        <v>1</v>
      </c>
      <c r="E36" s="126">
        <v>2</v>
      </c>
      <c r="F36" s="126">
        <v>3</v>
      </c>
      <c r="G36" s="126">
        <v>4</v>
      </c>
      <c r="H36" s="126">
        <v>5</v>
      </c>
      <c r="I36" s="126">
        <v>6</v>
      </c>
      <c r="J36" s="126">
        <v>7</v>
      </c>
      <c r="K36" s="126">
        <v>8</v>
      </c>
      <c r="L36" s="126">
        <v>9</v>
      </c>
      <c r="M36" s="126">
        <v>10</v>
      </c>
      <c r="N36" s="126">
        <v>11</v>
      </c>
      <c r="O36" s="601">
        <v>12</v>
      </c>
      <c r="P36" s="126">
        <v>13</v>
      </c>
      <c r="Q36" s="126">
        <v>14</v>
      </c>
      <c r="R36" s="126">
        <v>15</v>
      </c>
      <c r="S36" s="126">
        <v>16</v>
      </c>
      <c r="T36" s="126">
        <v>17</v>
      </c>
      <c r="U36" s="126">
        <v>18</v>
      </c>
      <c r="V36" s="126">
        <v>19</v>
      </c>
      <c r="W36" s="126">
        <v>20</v>
      </c>
      <c r="X36" s="126">
        <v>21</v>
      </c>
      <c r="Y36" s="126">
        <v>22</v>
      </c>
      <c r="Z36" s="126">
        <v>23</v>
      </c>
      <c r="AA36" s="601">
        <v>24</v>
      </c>
      <c r="AB36" s="126">
        <v>25</v>
      </c>
      <c r="AC36" s="126">
        <v>26</v>
      </c>
      <c r="AD36" s="126">
        <v>27</v>
      </c>
      <c r="AE36" s="126">
        <v>28</v>
      </c>
      <c r="AF36" s="126">
        <v>29</v>
      </c>
      <c r="AG36" s="126">
        <v>30</v>
      </c>
      <c r="AH36" s="126">
        <v>31</v>
      </c>
      <c r="AI36" s="126">
        <v>32</v>
      </c>
      <c r="AJ36" s="126">
        <v>33</v>
      </c>
      <c r="AK36" s="126">
        <v>34</v>
      </c>
      <c r="AL36" s="126">
        <v>35</v>
      </c>
      <c r="AM36" s="126">
        <v>36</v>
      </c>
    </row>
    <row r="37" spans="2:39" s="125" customFormat="1" hidden="1" outlineLevel="1">
      <c r="B37" s="124"/>
      <c r="C37" s="125" t="s">
        <v>34</v>
      </c>
      <c r="D37" s="127">
        <f>YEAR(D35)</f>
        <v>2025</v>
      </c>
      <c r="E37" s="127">
        <f t="shared" ref="E37:AM37" si="1">YEAR(E35)</f>
        <v>2025</v>
      </c>
      <c r="F37" s="127">
        <f t="shared" si="1"/>
        <v>2025</v>
      </c>
      <c r="G37" s="127">
        <f t="shared" si="1"/>
        <v>2025</v>
      </c>
      <c r="H37" s="127">
        <f t="shared" si="1"/>
        <v>2025</v>
      </c>
      <c r="I37" s="127">
        <f t="shared" si="1"/>
        <v>2025</v>
      </c>
      <c r="J37" s="127">
        <f t="shared" si="1"/>
        <v>2025</v>
      </c>
      <c r="K37" s="127">
        <f t="shared" si="1"/>
        <v>2025</v>
      </c>
      <c r="L37" s="127">
        <f t="shared" si="1"/>
        <v>2025</v>
      </c>
      <c r="M37" s="127">
        <f t="shared" si="1"/>
        <v>2025</v>
      </c>
      <c r="N37" s="127">
        <f t="shared" si="1"/>
        <v>2025</v>
      </c>
      <c r="O37" s="602">
        <f t="shared" si="1"/>
        <v>2025</v>
      </c>
      <c r="P37" s="127">
        <f t="shared" si="1"/>
        <v>2026</v>
      </c>
      <c r="Q37" s="127">
        <f t="shared" si="1"/>
        <v>2026</v>
      </c>
      <c r="R37" s="127">
        <f t="shared" si="1"/>
        <v>2026</v>
      </c>
      <c r="S37" s="127">
        <f t="shared" si="1"/>
        <v>2026</v>
      </c>
      <c r="T37" s="127">
        <f t="shared" si="1"/>
        <v>2026</v>
      </c>
      <c r="U37" s="127">
        <f t="shared" si="1"/>
        <v>2026</v>
      </c>
      <c r="V37" s="127">
        <f t="shared" si="1"/>
        <v>2026</v>
      </c>
      <c r="W37" s="127">
        <f t="shared" si="1"/>
        <v>2026</v>
      </c>
      <c r="X37" s="127">
        <f t="shared" si="1"/>
        <v>2026</v>
      </c>
      <c r="Y37" s="127">
        <f t="shared" si="1"/>
        <v>2026</v>
      </c>
      <c r="Z37" s="127">
        <f t="shared" si="1"/>
        <v>2026</v>
      </c>
      <c r="AA37" s="602">
        <f t="shared" si="1"/>
        <v>2026</v>
      </c>
      <c r="AB37" s="127">
        <f t="shared" si="1"/>
        <v>2027</v>
      </c>
      <c r="AC37" s="127">
        <f t="shared" si="1"/>
        <v>2027</v>
      </c>
      <c r="AD37" s="127">
        <f t="shared" si="1"/>
        <v>2027</v>
      </c>
      <c r="AE37" s="127">
        <f t="shared" si="1"/>
        <v>2027</v>
      </c>
      <c r="AF37" s="127">
        <f t="shared" si="1"/>
        <v>2027</v>
      </c>
      <c r="AG37" s="127">
        <f t="shared" si="1"/>
        <v>2027</v>
      </c>
      <c r="AH37" s="127">
        <f t="shared" si="1"/>
        <v>2027</v>
      </c>
      <c r="AI37" s="127">
        <f t="shared" si="1"/>
        <v>2027</v>
      </c>
      <c r="AJ37" s="127">
        <f t="shared" si="1"/>
        <v>2027</v>
      </c>
      <c r="AK37" s="127">
        <f t="shared" si="1"/>
        <v>2027</v>
      </c>
      <c r="AL37" s="127">
        <f t="shared" si="1"/>
        <v>2027</v>
      </c>
      <c r="AM37" s="127">
        <f t="shared" si="1"/>
        <v>2027</v>
      </c>
    </row>
    <row r="38" spans="2:39" s="125" customFormat="1" collapsed="1">
      <c r="B38" s="124"/>
      <c r="D38" s="128"/>
      <c r="E38" s="128"/>
      <c r="F38" s="128"/>
      <c r="G38" s="128"/>
      <c r="H38" s="128"/>
      <c r="I38" s="128"/>
      <c r="J38" s="128"/>
      <c r="K38" s="128"/>
      <c r="L38" s="128"/>
      <c r="M38" s="128"/>
      <c r="N38" s="128"/>
      <c r="O38" s="603"/>
      <c r="P38" s="128"/>
      <c r="Q38" s="128"/>
      <c r="R38" s="128"/>
      <c r="S38" s="128"/>
      <c r="T38" s="128"/>
      <c r="U38" s="128"/>
      <c r="V38" s="128"/>
      <c r="W38" s="128"/>
      <c r="X38" s="128"/>
      <c r="Y38" s="128"/>
      <c r="Z38" s="128"/>
      <c r="AA38" s="603"/>
      <c r="AB38" s="128"/>
      <c r="AC38" s="128"/>
      <c r="AD38" s="128"/>
      <c r="AE38" s="128"/>
      <c r="AF38" s="128"/>
      <c r="AG38" s="128"/>
      <c r="AH38" s="128"/>
      <c r="AI38" s="128"/>
      <c r="AJ38" s="128"/>
      <c r="AK38" s="128"/>
      <c r="AL38" s="128"/>
      <c r="AM38" s="128"/>
    </row>
    <row r="39" spans="2:39" s="130" customFormat="1">
      <c r="B39" s="129" t="s">
        <v>35</v>
      </c>
      <c r="D39" s="74">
        <f>'Sales Forecast'!D101</f>
        <v>23260</v>
      </c>
      <c r="E39" s="74">
        <f>'Sales Forecast'!E101</f>
        <v>23940</v>
      </c>
      <c r="F39" s="74">
        <f>'Sales Forecast'!F101</f>
        <v>29120</v>
      </c>
      <c r="G39" s="74">
        <f>'Sales Forecast'!G101</f>
        <v>39325</v>
      </c>
      <c r="H39" s="74">
        <f>'Sales Forecast'!H101</f>
        <v>44915</v>
      </c>
      <c r="I39" s="74">
        <f>'Sales Forecast'!I101</f>
        <v>53505</v>
      </c>
      <c r="J39" s="74">
        <f>'Sales Forecast'!J101</f>
        <v>68095</v>
      </c>
      <c r="K39" s="74">
        <f>'Sales Forecast'!K101</f>
        <v>78410</v>
      </c>
      <c r="L39" s="74">
        <f>'Sales Forecast'!L101</f>
        <v>79725</v>
      </c>
      <c r="M39" s="74">
        <f>'Sales Forecast'!M101</f>
        <v>81040</v>
      </c>
      <c r="N39" s="74">
        <f>'Sales Forecast'!N101</f>
        <v>83855</v>
      </c>
      <c r="O39" s="604">
        <f>'Sales Forecast'!O101</f>
        <v>85170</v>
      </c>
      <c r="P39" s="74">
        <f>'Sales Forecast'!P101</f>
        <v>91885</v>
      </c>
      <c r="Q39" s="74">
        <f>'Sales Forecast'!Q101</f>
        <v>94100</v>
      </c>
      <c r="R39" s="74">
        <f>'Sales Forecast'!R101</f>
        <v>96315</v>
      </c>
      <c r="S39" s="74">
        <f>'Sales Forecast'!S101</f>
        <v>98530</v>
      </c>
      <c r="T39" s="74">
        <f>'Sales Forecast'!T101</f>
        <v>105245</v>
      </c>
      <c r="U39" s="74">
        <f>'Sales Forecast'!U101</f>
        <v>116010</v>
      </c>
      <c r="V39" s="74">
        <f>'Sales Forecast'!V101</f>
        <v>119275</v>
      </c>
      <c r="W39" s="74">
        <f>'Sales Forecast'!W101</f>
        <v>122585</v>
      </c>
      <c r="X39" s="74">
        <f>'Sales Forecast'!X101</f>
        <v>125895</v>
      </c>
      <c r="Y39" s="74">
        <f>'Sales Forecast'!Y101</f>
        <v>129205</v>
      </c>
      <c r="Z39" s="74">
        <f>'Sales Forecast'!Z101</f>
        <v>131710</v>
      </c>
      <c r="AA39" s="604">
        <f>'Sales Forecast'!AA101</f>
        <v>132965</v>
      </c>
      <c r="AB39" s="74">
        <f>'Sales Forecast'!AB101</f>
        <v>144175</v>
      </c>
      <c r="AC39" s="74">
        <f>'Sales Forecast'!AC101</f>
        <v>146035</v>
      </c>
      <c r="AD39" s="74">
        <f>'Sales Forecast'!AD101</f>
        <v>147895</v>
      </c>
      <c r="AE39" s="74">
        <f>'Sales Forecast'!AE101</f>
        <v>149495</v>
      </c>
      <c r="AF39" s="74">
        <f>'Sales Forecast'!AF101</f>
        <v>151095</v>
      </c>
      <c r="AG39" s="74">
        <f>'Sales Forecast'!AG101</f>
        <v>152695</v>
      </c>
      <c r="AH39" s="74">
        <f>'Sales Forecast'!AH101</f>
        <v>154295</v>
      </c>
      <c r="AI39" s="74">
        <f>'Sales Forecast'!AI101</f>
        <v>155025</v>
      </c>
      <c r="AJ39" s="74">
        <f>'Sales Forecast'!AJ101</f>
        <v>155755</v>
      </c>
      <c r="AK39" s="74">
        <f>'Sales Forecast'!AK101</f>
        <v>156485</v>
      </c>
      <c r="AL39" s="74">
        <f>'Sales Forecast'!AL101</f>
        <v>157215</v>
      </c>
      <c r="AM39" s="74">
        <f>'Sales Forecast'!AM101</f>
        <v>157945</v>
      </c>
    </row>
    <row r="40" spans="2:39" s="130" customFormat="1" ht="12" customHeight="1">
      <c r="B40" s="129"/>
      <c r="D40" s="74"/>
      <c r="E40" s="74"/>
      <c r="F40" s="74"/>
      <c r="G40" s="74"/>
      <c r="H40" s="74"/>
      <c r="I40" s="74"/>
      <c r="J40" s="74"/>
      <c r="K40" s="74"/>
      <c r="L40" s="74"/>
      <c r="M40" s="74"/>
      <c r="N40" s="74"/>
      <c r="O40" s="604"/>
      <c r="P40" s="74"/>
      <c r="Q40" s="74"/>
      <c r="R40" s="74"/>
      <c r="S40" s="74"/>
      <c r="T40" s="74"/>
      <c r="U40" s="74"/>
      <c r="V40" s="74"/>
      <c r="W40" s="74"/>
      <c r="X40" s="74"/>
      <c r="Y40" s="74"/>
      <c r="Z40" s="74"/>
      <c r="AA40" s="604"/>
      <c r="AB40" s="74"/>
      <c r="AC40" s="74"/>
      <c r="AD40" s="74"/>
      <c r="AE40" s="74"/>
      <c r="AF40" s="74"/>
      <c r="AG40" s="74"/>
      <c r="AH40" s="74"/>
      <c r="AI40" s="74"/>
      <c r="AJ40" s="74"/>
      <c r="AK40" s="74"/>
      <c r="AL40" s="74"/>
      <c r="AM40" s="74"/>
    </row>
    <row r="41" spans="2:39" s="99" customFormat="1">
      <c r="B41" s="328" t="s">
        <v>250</v>
      </c>
      <c r="C41" s="329"/>
      <c r="D41" s="330">
        <f>-(D39-D42)</f>
        <v>-8855</v>
      </c>
      <c r="E41" s="330">
        <f t="shared" ref="E41:AM41" si="2">-(E39-E42)</f>
        <v>-9107</v>
      </c>
      <c r="F41" s="330">
        <f t="shared" si="2"/>
        <v>-11159</v>
      </c>
      <c r="G41" s="330">
        <f t="shared" si="2"/>
        <v>-14981</v>
      </c>
      <c r="H41" s="330">
        <f t="shared" si="2"/>
        <v>-17201</v>
      </c>
      <c r="I41" s="330">
        <f t="shared" si="2"/>
        <v>-20571</v>
      </c>
      <c r="J41" s="330">
        <f t="shared" si="2"/>
        <v>-26391</v>
      </c>
      <c r="K41" s="330">
        <f t="shared" si="2"/>
        <v>-30481</v>
      </c>
      <c r="L41" s="330">
        <f t="shared" si="2"/>
        <v>-30971</v>
      </c>
      <c r="M41" s="330">
        <f t="shared" si="2"/>
        <v>-31461</v>
      </c>
      <c r="N41" s="330">
        <f t="shared" si="2"/>
        <v>-32526</v>
      </c>
      <c r="O41" s="605">
        <f t="shared" si="2"/>
        <v>-33016</v>
      </c>
      <c r="P41" s="330">
        <f t="shared" si="2"/>
        <v>-35457</v>
      </c>
      <c r="Q41" s="330">
        <f t="shared" si="2"/>
        <v>-36283</v>
      </c>
      <c r="R41" s="330">
        <f t="shared" si="2"/>
        <v>-37109</v>
      </c>
      <c r="S41" s="330">
        <f t="shared" si="2"/>
        <v>-37935</v>
      </c>
      <c r="T41" s="330">
        <f t="shared" si="2"/>
        <v>-40561</v>
      </c>
      <c r="U41" s="330">
        <f t="shared" si="2"/>
        <v>-44407</v>
      </c>
      <c r="V41" s="330">
        <f t="shared" si="2"/>
        <v>-45653</v>
      </c>
      <c r="W41" s="330">
        <f t="shared" si="2"/>
        <v>-46913</v>
      </c>
      <c r="X41" s="330">
        <f t="shared" si="2"/>
        <v>-48173</v>
      </c>
      <c r="Y41" s="330">
        <f t="shared" si="2"/>
        <v>-49433</v>
      </c>
      <c r="Z41" s="330">
        <f t="shared" si="2"/>
        <v>-50371</v>
      </c>
      <c r="AA41" s="605">
        <f t="shared" si="2"/>
        <v>-50889</v>
      </c>
      <c r="AB41" s="330">
        <f t="shared" si="2"/>
        <v>-54848</v>
      </c>
      <c r="AC41" s="330">
        <f t="shared" si="2"/>
        <v>-55492</v>
      </c>
      <c r="AD41" s="330">
        <f t="shared" si="2"/>
        <v>-56136</v>
      </c>
      <c r="AE41" s="330">
        <f t="shared" si="2"/>
        <v>-56696</v>
      </c>
      <c r="AF41" s="330">
        <f t="shared" si="2"/>
        <v>-57256</v>
      </c>
      <c r="AG41" s="330">
        <f t="shared" si="2"/>
        <v>-57816</v>
      </c>
      <c r="AH41" s="330">
        <f t="shared" si="2"/>
        <v>-58376</v>
      </c>
      <c r="AI41" s="330">
        <f t="shared" si="2"/>
        <v>-58628</v>
      </c>
      <c r="AJ41" s="330">
        <f t="shared" si="2"/>
        <v>-58880</v>
      </c>
      <c r="AK41" s="330">
        <f t="shared" si="2"/>
        <v>-59132</v>
      </c>
      <c r="AL41" s="330">
        <f t="shared" si="2"/>
        <v>-59384</v>
      </c>
      <c r="AM41" s="330">
        <f t="shared" si="2"/>
        <v>-59636</v>
      </c>
    </row>
    <row r="42" spans="2:39" s="130" customFormat="1">
      <c r="B42" s="129" t="s">
        <v>213</v>
      </c>
      <c r="D42" s="74">
        <f>'Sales Forecast'!D102</f>
        <v>14405</v>
      </c>
      <c r="E42" s="74">
        <f>'Sales Forecast'!E102</f>
        <v>14833</v>
      </c>
      <c r="F42" s="74">
        <f>'Sales Forecast'!F102</f>
        <v>17961</v>
      </c>
      <c r="G42" s="74">
        <f>'Sales Forecast'!G102</f>
        <v>24344</v>
      </c>
      <c r="H42" s="74">
        <f>'Sales Forecast'!H102</f>
        <v>27714</v>
      </c>
      <c r="I42" s="74">
        <f>'Sales Forecast'!I102</f>
        <v>32934</v>
      </c>
      <c r="J42" s="74">
        <f>'Sales Forecast'!J102</f>
        <v>41704</v>
      </c>
      <c r="K42" s="74">
        <f>'Sales Forecast'!K102</f>
        <v>47929</v>
      </c>
      <c r="L42" s="74">
        <f>'Sales Forecast'!L102</f>
        <v>48754</v>
      </c>
      <c r="M42" s="74">
        <f>'Sales Forecast'!M102</f>
        <v>49579</v>
      </c>
      <c r="N42" s="74">
        <f>'Sales Forecast'!N102</f>
        <v>51329</v>
      </c>
      <c r="O42" s="604">
        <f>'Sales Forecast'!O102</f>
        <v>52154</v>
      </c>
      <c r="P42" s="74">
        <f>'Sales Forecast'!P102</f>
        <v>56428</v>
      </c>
      <c r="Q42" s="74">
        <f>'Sales Forecast'!Q102</f>
        <v>57817</v>
      </c>
      <c r="R42" s="74">
        <f>'Sales Forecast'!R102</f>
        <v>59206</v>
      </c>
      <c r="S42" s="74">
        <f>'Sales Forecast'!S102</f>
        <v>60595</v>
      </c>
      <c r="T42" s="74">
        <f>'Sales Forecast'!T102</f>
        <v>64684</v>
      </c>
      <c r="U42" s="74">
        <f>'Sales Forecast'!U102</f>
        <v>71603</v>
      </c>
      <c r="V42" s="74">
        <f>'Sales Forecast'!V102</f>
        <v>73622</v>
      </c>
      <c r="W42" s="74">
        <f>'Sales Forecast'!W102</f>
        <v>75672</v>
      </c>
      <c r="X42" s="74">
        <f>'Sales Forecast'!X102</f>
        <v>77722</v>
      </c>
      <c r="Y42" s="74">
        <f>'Sales Forecast'!Y102</f>
        <v>79772</v>
      </c>
      <c r="Z42" s="74">
        <f>'Sales Forecast'!Z102</f>
        <v>81339</v>
      </c>
      <c r="AA42" s="604">
        <f>'Sales Forecast'!AA102</f>
        <v>82076</v>
      </c>
      <c r="AB42" s="74">
        <f>'Sales Forecast'!AB102</f>
        <v>89327</v>
      </c>
      <c r="AC42" s="74">
        <f>'Sales Forecast'!AC102</f>
        <v>90543</v>
      </c>
      <c r="AD42" s="74">
        <f>'Sales Forecast'!AD102</f>
        <v>91759</v>
      </c>
      <c r="AE42" s="74">
        <f>'Sales Forecast'!AE102</f>
        <v>92799</v>
      </c>
      <c r="AF42" s="74">
        <f>'Sales Forecast'!AF102</f>
        <v>93839</v>
      </c>
      <c r="AG42" s="74">
        <f>'Sales Forecast'!AG102</f>
        <v>94879</v>
      </c>
      <c r="AH42" s="74">
        <f>'Sales Forecast'!AH102</f>
        <v>95919</v>
      </c>
      <c r="AI42" s="74">
        <f>'Sales Forecast'!AI102</f>
        <v>96397</v>
      </c>
      <c r="AJ42" s="74">
        <f>'Sales Forecast'!AJ102</f>
        <v>96875</v>
      </c>
      <c r="AK42" s="74">
        <f>'Sales Forecast'!AK102</f>
        <v>97353</v>
      </c>
      <c r="AL42" s="74">
        <f>'Sales Forecast'!AL102</f>
        <v>97831</v>
      </c>
      <c r="AM42" s="74">
        <f>'Sales Forecast'!AM102</f>
        <v>98309</v>
      </c>
    </row>
    <row r="43" spans="2:39" s="133" customFormat="1">
      <c r="B43" s="132"/>
      <c r="C43" s="575"/>
      <c r="D43" s="133">
        <f>D42/D39</f>
        <v>0.6193035253654342</v>
      </c>
      <c r="E43" s="133">
        <f t="shared" ref="E43:AM43" si="3">E42/E39</f>
        <v>0.6195906432748538</v>
      </c>
      <c r="F43" s="133">
        <f t="shared" si="3"/>
        <v>0.61679258241758239</v>
      </c>
      <c r="G43" s="133">
        <f t="shared" si="3"/>
        <v>0.61904640813731726</v>
      </c>
      <c r="H43" s="133">
        <f t="shared" si="3"/>
        <v>0.61703217188021819</v>
      </c>
      <c r="I43" s="133">
        <f t="shared" si="3"/>
        <v>0.61553125876086345</v>
      </c>
      <c r="J43" s="133">
        <f t="shared" si="3"/>
        <v>0.61243850502973785</v>
      </c>
      <c r="K43" s="133">
        <f t="shared" si="3"/>
        <v>0.6112613187093483</v>
      </c>
      <c r="L43" s="133">
        <f t="shared" si="3"/>
        <v>0.61152712449043589</v>
      </c>
      <c r="M43" s="133">
        <f t="shared" si="3"/>
        <v>0.61178430404738404</v>
      </c>
      <c r="N43" s="133">
        <f t="shared" si="3"/>
        <v>0.61211615288295274</v>
      </c>
      <c r="O43" s="606">
        <f t="shared" si="3"/>
        <v>0.61235176705412708</v>
      </c>
      <c r="P43" s="133">
        <f t="shared" si="3"/>
        <v>0.61411547042498771</v>
      </c>
      <c r="Q43" s="133">
        <f t="shared" si="3"/>
        <v>0.61442082890541971</v>
      </c>
      <c r="R43" s="133">
        <f t="shared" si="3"/>
        <v>0.61471214244925509</v>
      </c>
      <c r="S43" s="133">
        <f t="shared" si="3"/>
        <v>0.61499035826651782</v>
      </c>
      <c r="T43" s="133">
        <f t="shared" si="3"/>
        <v>0.61460401919331087</v>
      </c>
      <c r="U43" s="133">
        <f t="shared" si="3"/>
        <v>0.61721403327299373</v>
      </c>
      <c r="V43" s="133">
        <f t="shared" si="3"/>
        <v>0.61724586040662333</v>
      </c>
      <c r="W43" s="133">
        <f t="shared" si="3"/>
        <v>0.61730228005057719</v>
      </c>
      <c r="X43" s="133">
        <f t="shared" si="3"/>
        <v>0.61735573295206325</v>
      </c>
      <c r="Y43" s="133">
        <f t="shared" si="3"/>
        <v>0.61740644711891957</v>
      </c>
      <c r="Z43" s="133">
        <f t="shared" si="3"/>
        <v>0.61756130893629946</v>
      </c>
      <c r="AA43" s="606">
        <f t="shared" si="3"/>
        <v>0.6172752228029933</v>
      </c>
      <c r="AB43" s="133">
        <f t="shared" si="3"/>
        <v>0.61957343506155715</v>
      </c>
      <c r="AC43" s="133">
        <f t="shared" si="3"/>
        <v>0.62000890197555381</v>
      </c>
      <c r="AD43" s="133">
        <f t="shared" si="3"/>
        <v>0.62043341559890464</v>
      </c>
      <c r="AE43" s="133">
        <f t="shared" si="3"/>
        <v>0.62074985785477776</v>
      </c>
      <c r="AF43" s="133">
        <f t="shared" si="3"/>
        <v>0.62105959826599155</v>
      </c>
      <c r="AG43" s="133">
        <f t="shared" si="3"/>
        <v>0.62136284750646709</v>
      </c>
      <c r="AH43" s="133">
        <f t="shared" si="3"/>
        <v>0.62165980751158501</v>
      </c>
      <c r="AI43" s="133">
        <f t="shared" si="3"/>
        <v>0.62181583615545877</v>
      </c>
      <c r="AJ43" s="133">
        <f t="shared" si="3"/>
        <v>0.62197040223427824</v>
      </c>
      <c r="AK43" s="133">
        <f t="shared" si="3"/>
        <v>0.6221235262165703</v>
      </c>
      <c r="AL43" s="133">
        <f t="shared" si="3"/>
        <v>0.62227522819069425</v>
      </c>
      <c r="AM43" s="133">
        <f t="shared" si="3"/>
        <v>0.62242552787362693</v>
      </c>
    </row>
    <row r="44" spans="2:39" s="99" customFormat="1" hidden="1">
      <c r="B44" s="129" t="s">
        <v>70</v>
      </c>
      <c r="D44" s="135"/>
      <c r="E44" s="135"/>
      <c r="F44" s="135"/>
      <c r="G44" s="135"/>
      <c r="H44" s="135"/>
      <c r="I44" s="135"/>
      <c r="J44" s="135"/>
      <c r="K44" s="135"/>
      <c r="L44" s="135"/>
      <c r="M44" s="135"/>
      <c r="N44" s="135"/>
      <c r="O44" s="608"/>
      <c r="P44" s="136"/>
      <c r="Q44" s="137"/>
      <c r="R44" s="137"/>
      <c r="S44" s="137"/>
      <c r="T44" s="137"/>
      <c r="U44" s="137"/>
      <c r="V44" s="137"/>
      <c r="W44" s="137"/>
      <c r="X44" s="137"/>
      <c r="Y44" s="137"/>
      <c r="Z44" s="137"/>
      <c r="AA44" s="607"/>
      <c r="AB44" s="136"/>
      <c r="AC44" s="135"/>
      <c r="AD44" s="135"/>
      <c r="AE44" s="135"/>
      <c r="AF44" s="135"/>
      <c r="AG44" s="135"/>
      <c r="AH44" s="135"/>
      <c r="AI44" s="135"/>
      <c r="AJ44" s="135"/>
      <c r="AK44" s="135"/>
      <c r="AL44" s="135"/>
      <c r="AM44" s="135"/>
    </row>
    <row r="45" spans="2:39" s="99" customFormat="1">
      <c r="B45" s="129" t="s">
        <v>206</v>
      </c>
      <c r="D45" s="135"/>
      <c r="E45" s="135"/>
      <c r="F45" s="135"/>
      <c r="G45" s="135"/>
      <c r="H45" s="135"/>
      <c r="I45" s="135"/>
      <c r="J45" s="135"/>
      <c r="K45" s="135"/>
      <c r="L45" s="135"/>
      <c r="M45" s="135"/>
      <c r="N45" s="135"/>
      <c r="O45" s="608"/>
      <c r="P45" s="136"/>
      <c r="Q45" s="137"/>
      <c r="R45" s="137"/>
      <c r="S45" s="137"/>
      <c r="T45" s="137"/>
      <c r="U45" s="137"/>
      <c r="V45" s="137"/>
      <c r="W45" s="137"/>
      <c r="X45" s="137"/>
      <c r="Y45" s="137"/>
      <c r="Z45" s="137"/>
      <c r="AA45" s="607"/>
      <c r="AB45" s="136"/>
      <c r="AC45" s="135"/>
      <c r="AD45" s="135"/>
      <c r="AE45" s="135"/>
      <c r="AF45" s="135"/>
      <c r="AG45" s="135"/>
      <c r="AH45" s="135"/>
      <c r="AI45" s="135"/>
      <c r="AJ45" s="135"/>
      <c r="AK45" s="135"/>
      <c r="AL45" s="135"/>
      <c r="AM45" s="135"/>
    </row>
    <row r="46" spans="2:39" s="99" customFormat="1">
      <c r="B46" s="138" t="str">
        <f t="shared" ref="B46:B54" si="4">B12</f>
        <v>Employee wages</v>
      </c>
      <c r="D46" s="135">
        <f>-$D$12/12</f>
        <v>-12500</v>
      </c>
      <c r="E46" s="135">
        <f t="shared" ref="E46:O46" si="5">-$D$12/12</f>
        <v>-12500</v>
      </c>
      <c r="F46" s="135">
        <f t="shared" si="5"/>
        <v>-12500</v>
      </c>
      <c r="G46" s="135">
        <f t="shared" si="5"/>
        <v>-12500</v>
      </c>
      <c r="H46" s="135">
        <f t="shared" si="5"/>
        <v>-12500</v>
      </c>
      <c r="I46" s="135">
        <f t="shared" si="5"/>
        <v>-12500</v>
      </c>
      <c r="J46" s="135">
        <f t="shared" si="5"/>
        <v>-12500</v>
      </c>
      <c r="K46" s="135">
        <f t="shared" si="5"/>
        <v>-12500</v>
      </c>
      <c r="L46" s="135">
        <f t="shared" si="5"/>
        <v>-12500</v>
      </c>
      <c r="M46" s="135">
        <f t="shared" si="5"/>
        <v>-12500</v>
      </c>
      <c r="N46" s="135">
        <f t="shared" si="5"/>
        <v>-12500</v>
      </c>
      <c r="O46" s="608">
        <f t="shared" si="5"/>
        <v>-12500</v>
      </c>
      <c r="P46" s="135">
        <f>-$E$12/12</f>
        <v>-26666.666666666668</v>
      </c>
      <c r="Q46" s="135">
        <f t="shared" ref="Q46:AA46" si="6">-$E$12/12</f>
        <v>-26666.666666666668</v>
      </c>
      <c r="R46" s="135">
        <f t="shared" si="6"/>
        <v>-26666.666666666668</v>
      </c>
      <c r="S46" s="135">
        <f t="shared" si="6"/>
        <v>-26666.666666666668</v>
      </c>
      <c r="T46" s="135">
        <f t="shared" si="6"/>
        <v>-26666.666666666668</v>
      </c>
      <c r="U46" s="135">
        <f t="shared" si="6"/>
        <v>-26666.666666666668</v>
      </c>
      <c r="V46" s="135">
        <f t="shared" si="6"/>
        <v>-26666.666666666668</v>
      </c>
      <c r="W46" s="135">
        <f t="shared" si="6"/>
        <v>-26666.666666666668</v>
      </c>
      <c r="X46" s="135">
        <f t="shared" si="6"/>
        <v>-26666.666666666668</v>
      </c>
      <c r="Y46" s="135">
        <f t="shared" si="6"/>
        <v>-26666.666666666668</v>
      </c>
      <c r="Z46" s="135">
        <f t="shared" si="6"/>
        <v>-26666.666666666668</v>
      </c>
      <c r="AA46" s="608">
        <f t="shared" si="6"/>
        <v>-26666.666666666668</v>
      </c>
      <c r="AB46" s="135">
        <f>-$F$12/12</f>
        <v>-37500</v>
      </c>
      <c r="AC46" s="135">
        <f t="shared" ref="AC46:AM46" si="7">-$F$12/12</f>
        <v>-37500</v>
      </c>
      <c r="AD46" s="135">
        <f t="shared" si="7"/>
        <v>-37500</v>
      </c>
      <c r="AE46" s="135">
        <f t="shared" si="7"/>
        <v>-37500</v>
      </c>
      <c r="AF46" s="135">
        <f t="shared" si="7"/>
        <v>-37500</v>
      </c>
      <c r="AG46" s="135">
        <f t="shared" si="7"/>
        <v>-37500</v>
      </c>
      <c r="AH46" s="135">
        <f t="shared" si="7"/>
        <v>-37500</v>
      </c>
      <c r="AI46" s="135">
        <f t="shared" si="7"/>
        <v>-37500</v>
      </c>
      <c r="AJ46" s="135">
        <f t="shared" si="7"/>
        <v>-37500</v>
      </c>
      <c r="AK46" s="135">
        <f t="shared" si="7"/>
        <v>-37500</v>
      </c>
      <c r="AL46" s="135">
        <f t="shared" si="7"/>
        <v>-37500</v>
      </c>
      <c r="AM46" s="135">
        <f t="shared" si="7"/>
        <v>-37500</v>
      </c>
    </row>
    <row r="47" spans="2:39" s="99" customFormat="1">
      <c r="B47" s="138" t="str">
        <f t="shared" si="4"/>
        <v>Property rent</v>
      </c>
      <c r="D47" s="135">
        <f t="shared" ref="D47:O47" si="8">-$D13/12</f>
        <v>-2083.3333333333335</v>
      </c>
      <c r="E47" s="135">
        <f t="shared" si="8"/>
        <v>-2083.3333333333335</v>
      </c>
      <c r="F47" s="135">
        <f t="shared" si="8"/>
        <v>-2083.3333333333335</v>
      </c>
      <c r="G47" s="135">
        <f t="shared" si="8"/>
        <v>-2083.3333333333335</v>
      </c>
      <c r="H47" s="135">
        <f t="shared" si="8"/>
        <v>-2083.3333333333335</v>
      </c>
      <c r="I47" s="135">
        <f t="shared" si="8"/>
        <v>-2083.3333333333335</v>
      </c>
      <c r="J47" s="135">
        <f t="shared" si="8"/>
        <v>-2083.3333333333335</v>
      </c>
      <c r="K47" s="135">
        <f t="shared" si="8"/>
        <v>-2083.3333333333335</v>
      </c>
      <c r="L47" s="135">
        <f t="shared" si="8"/>
        <v>-2083.3333333333335</v>
      </c>
      <c r="M47" s="135">
        <f t="shared" si="8"/>
        <v>-2083.3333333333335</v>
      </c>
      <c r="N47" s="135">
        <f t="shared" si="8"/>
        <v>-2083.3333333333335</v>
      </c>
      <c r="O47" s="608">
        <f t="shared" si="8"/>
        <v>-2083.3333333333335</v>
      </c>
      <c r="P47" s="135">
        <f t="shared" ref="P47:AA47" si="9">-$E13/12</f>
        <v>-2916.6666666666665</v>
      </c>
      <c r="Q47" s="135">
        <f t="shared" si="9"/>
        <v>-2916.6666666666665</v>
      </c>
      <c r="R47" s="135">
        <f t="shared" si="9"/>
        <v>-2916.6666666666665</v>
      </c>
      <c r="S47" s="135">
        <f t="shared" si="9"/>
        <v>-2916.6666666666665</v>
      </c>
      <c r="T47" s="135">
        <f t="shared" si="9"/>
        <v>-2916.6666666666665</v>
      </c>
      <c r="U47" s="135">
        <f t="shared" si="9"/>
        <v>-2916.6666666666665</v>
      </c>
      <c r="V47" s="135">
        <f t="shared" si="9"/>
        <v>-2916.6666666666665</v>
      </c>
      <c r="W47" s="135">
        <f t="shared" si="9"/>
        <v>-2916.6666666666665</v>
      </c>
      <c r="X47" s="135">
        <f t="shared" si="9"/>
        <v>-2916.6666666666665</v>
      </c>
      <c r="Y47" s="135">
        <f t="shared" si="9"/>
        <v>-2916.6666666666665</v>
      </c>
      <c r="Z47" s="135">
        <f t="shared" si="9"/>
        <v>-2916.6666666666665</v>
      </c>
      <c r="AA47" s="608">
        <f t="shared" si="9"/>
        <v>-2916.6666666666665</v>
      </c>
      <c r="AB47" s="135">
        <f t="shared" ref="AB47:AM47" si="10">-$F13/12</f>
        <v>-2916.6666666666665</v>
      </c>
      <c r="AC47" s="135">
        <f t="shared" si="10"/>
        <v>-2916.6666666666665</v>
      </c>
      <c r="AD47" s="135">
        <f t="shared" si="10"/>
        <v>-2916.6666666666665</v>
      </c>
      <c r="AE47" s="135">
        <f t="shared" si="10"/>
        <v>-2916.6666666666665</v>
      </c>
      <c r="AF47" s="135">
        <f t="shared" si="10"/>
        <v>-2916.6666666666665</v>
      </c>
      <c r="AG47" s="135">
        <f t="shared" si="10"/>
        <v>-2916.6666666666665</v>
      </c>
      <c r="AH47" s="135">
        <f t="shared" si="10"/>
        <v>-2916.6666666666665</v>
      </c>
      <c r="AI47" s="135">
        <f t="shared" si="10"/>
        <v>-2916.6666666666665</v>
      </c>
      <c r="AJ47" s="135">
        <f t="shared" si="10"/>
        <v>-2916.6666666666665</v>
      </c>
      <c r="AK47" s="135">
        <f t="shared" si="10"/>
        <v>-2916.6666666666665</v>
      </c>
      <c r="AL47" s="135">
        <f t="shared" si="10"/>
        <v>-2916.6666666666665</v>
      </c>
      <c r="AM47" s="135">
        <f t="shared" si="10"/>
        <v>-2916.6666666666665</v>
      </c>
    </row>
    <row r="48" spans="2:39" s="99" customFormat="1">
      <c r="B48" s="138" t="str">
        <f t="shared" si="4"/>
        <v>Business rates (local property taxes)</v>
      </c>
      <c r="D48" s="135">
        <f t="shared" ref="D48:O48" si="11">-$D14/12</f>
        <v>-1666.6666666666667</v>
      </c>
      <c r="E48" s="135">
        <f t="shared" si="11"/>
        <v>-1666.6666666666667</v>
      </c>
      <c r="F48" s="135">
        <f t="shared" si="11"/>
        <v>-1666.6666666666667</v>
      </c>
      <c r="G48" s="135">
        <f t="shared" si="11"/>
        <v>-1666.6666666666667</v>
      </c>
      <c r="H48" s="135">
        <f t="shared" si="11"/>
        <v>-1666.6666666666667</v>
      </c>
      <c r="I48" s="135">
        <f t="shared" si="11"/>
        <v>-1666.6666666666667</v>
      </c>
      <c r="J48" s="135">
        <f t="shared" si="11"/>
        <v>-1666.6666666666667</v>
      </c>
      <c r="K48" s="135">
        <f t="shared" si="11"/>
        <v>-1666.6666666666667</v>
      </c>
      <c r="L48" s="135">
        <f t="shared" si="11"/>
        <v>-1666.6666666666667</v>
      </c>
      <c r="M48" s="135">
        <f t="shared" si="11"/>
        <v>-1666.6666666666667</v>
      </c>
      <c r="N48" s="135">
        <f t="shared" si="11"/>
        <v>-1666.6666666666667</v>
      </c>
      <c r="O48" s="608">
        <f t="shared" si="11"/>
        <v>-1666.6666666666667</v>
      </c>
      <c r="P48" s="135">
        <f t="shared" ref="P48:AA48" si="12">-$E14/12</f>
        <v>-1916.6666666666667</v>
      </c>
      <c r="Q48" s="135">
        <f t="shared" si="12"/>
        <v>-1916.6666666666667</v>
      </c>
      <c r="R48" s="135">
        <f t="shared" si="12"/>
        <v>-1916.6666666666667</v>
      </c>
      <c r="S48" s="135">
        <f t="shared" si="12"/>
        <v>-1916.6666666666667</v>
      </c>
      <c r="T48" s="135">
        <f t="shared" si="12"/>
        <v>-1916.6666666666667</v>
      </c>
      <c r="U48" s="135">
        <f t="shared" si="12"/>
        <v>-1916.6666666666667</v>
      </c>
      <c r="V48" s="135">
        <f t="shared" si="12"/>
        <v>-1916.6666666666667</v>
      </c>
      <c r="W48" s="135">
        <f t="shared" si="12"/>
        <v>-1916.6666666666667</v>
      </c>
      <c r="X48" s="135">
        <f t="shared" si="12"/>
        <v>-1916.6666666666667</v>
      </c>
      <c r="Y48" s="135">
        <f t="shared" si="12"/>
        <v>-1916.6666666666667</v>
      </c>
      <c r="Z48" s="135">
        <f t="shared" si="12"/>
        <v>-1916.6666666666667</v>
      </c>
      <c r="AA48" s="608">
        <f t="shared" si="12"/>
        <v>-1916.6666666666667</v>
      </c>
      <c r="AB48" s="135">
        <f t="shared" ref="AB48:AM48" si="13">-$F14/12</f>
        <v>-2083.3333333333335</v>
      </c>
      <c r="AC48" s="135">
        <f t="shared" si="13"/>
        <v>-2083.3333333333335</v>
      </c>
      <c r="AD48" s="135">
        <f t="shared" si="13"/>
        <v>-2083.3333333333335</v>
      </c>
      <c r="AE48" s="135">
        <f t="shared" si="13"/>
        <v>-2083.3333333333335</v>
      </c>
      <c r="AF48" s="135">
        <f t="shared" si="13"/>
        <v>-2083.3333333333335</v>
      </c>
      <c r="AG48" s="135">
        <f t="shared" si="13"/>
        <v>-2083.3333333333335</v>
      </c>
      <c r="AH48" s="135">
        <f t="shared" si="13"/>
        <v>-2083.3333333333335</v>
      </c>
      <c r="AI48" s="135">
        <f t="shared" si="13"/>
        <v>-2083.3333333333335</v>
      </c>
      <c r="AJ48" s="135">
        <f t="shared" si="13"/>
        <v>-2083.3333333333335</v>
      </c>
      <c r="AK48" s="135">
        <f t="shared" si="13"/>
        <v>-2083.3333333333335</v>
      </c>
      <c r="AL48" s="135">
        <f t="shared" si="13"/>
        <v>-2083.3333333333335</v>
      </c>
      <c r="AM48" s="135">
        <f t="shared" si="13"/>
        <v>-2083.3333333333335</v>
      </c>
    </row>
    <row r="49" spans="1:39" s="99" customFormat="1">
      <c r="B49" s="138" t="str">
        <f t="shared" si="4"/>
        <v>Heat &amp; light</v>
      </c>
      <c r="C49" s="139"/>
      <c r="D49" s="135">
        <f t="shared" ref="D49:O49" si="14">-$D15/12</f>
        <v>-1500</v>
      </c>
      <c r="E49" s="135">
        <f t="shared" si="14"/>
        <v>-1500</v>
      </c>
      <c r="F49" s="135">
        <f t="shared" si="14"/>
        <v>-1500</v>
      </c>
      <c r="G49" s="135">
        <f t="shared" si="14"/>
        <v>-1500</v>
      </c>
      <c r="H49" s="135">
        <f t="shared" si="14"/>
        <v>-1500</v>
      </c>
      <c r="I49" s="135">
        <f t="shared" si="14"/>
        <v>-1500</v>
      </c>
      <c r="J49" s="135">
        <f t="shared" si="14"/>
        <v>-1500</v>
      </c>
      <c r="K49" s="135">
        <f t="shared" si="14"/>
        <v>-1500</v>
      </c>
      <c r="L49" s="135">
        <f t="shared" si="14"/>
        <v>-1500</v>
      </c>
      <c r="M49" s="135">
        <f t="shared" si="14"/>
        <v>-1500</v>
      </c>
      <c r="N49" s="135">
        <f t="shared" si="14"/>
        <v>-1500</v>
      </c>
      <c r="O49" s="608">
        <f t="shared" si="14"/>
        <v>-1500</v>
      </c>
      <c r="P49" s="135">
        <f t="shared" ref="P49:AA49" si="15">-$E15/12</f>
        <v>-1583.3333333333333</v>
      </c>
      <c r="Q49" s="135">
        <f t="shared" si="15"/>
        <v>-1583.3333333333333</v>
      </c>
      <c r="R49" s="135">
        <f t="shared" si="15"/>
        <v>-1583.3333333333333</v>
      </c>
      <c r="S49" s="135">
        <f t="shared" si="15"/>
        <v>-1583.3333333333333</v>
      </c>
      <c r="T49" s="135">
        <f t="shared" si="15"/>
        <v>-1583.3333333333333</v>
      </c>
      <c r="U49" s="135">
        <f t="shared" si="15"/>
        <v>-1583.3333333333333</v>
      </c>
      <c r="V49" s="135">
        <f t="shared" si="15"/>
        <v>-1583.3333333333333</v>
      </c>
      <c r="W49" s="135">
        <f t="shared" si="15"/>
        <v>-1583.3333333333333</v>
      </c>
      <c r="X49" s="135">
        <f t="shared" si="15"/>
        <v>-1583.3333333333333</v>
      </c>
      <c r="Y49" s="135">
        <f t="shared" si="15"/>
        <v>-1583.3333333333333</v>
      </c>
      <c r="Z49" s="135">
        <f t="shared" si="15"/>
        <v>-1583.3333333333333</v>
      </c>
      <c r="AA49" s="608">
        <f t="shared" si="15"/>
        <v>-1583.3333333333333</v>
      </c>
      <c r="AB49" s="135">
        <f t="shared" ref="AB49:AM49" si="16">-$F15/12</f>
        <v>-1750</v>
      </c>
      <c r="AC49" s="135">
        <f t="shared" si="16"/>
        <v>-1750</v>
      </c>
      <c r="AD49" s="135">
        <f t="shared" si="16"/>
        <v>-1750</v>
      </c>
      <c r="AE49" s="135">
        <f t="shared" si="16"/>
        <v>-1750</v>
      </c>
      <c r="AF49" s="135">
        <f t="shared" si="16"/>
        <v>-1750</v>
      </c>
      <c r="AG49" s="135">
        <f t="shared" si="16"/>
        <v>-1750</v>
      </c>
      <c r="AH49" s="135">
        <f t="shared" si="16"/>
        <v>-1750</v>
      </c>
      <c r="AI49" s="135">
        <f t="shared" si="16"/>
        <v>-1750</v>
      </c>
      <c r="AJ49" s="135">
        <f t="shared" si="16"/>
        <v>-1750</v>
      </c>
      <c r="AK49" s="135">
        <f t="shared" si="16"/>
        <v>-1750</v>
      </c>
      <c r="AL49" s="135">
        <f t="shared" si="16"/>
        <v>-1750</v>
      </c>
      <c r="AM49" s="135">
        <f t="shared" si="16"/>
        <v>-1750</v>
      </c>
    </row>
    <row r="50" spans="1:39" s="99" customFormat="1">
      <c r="B50" s="138" t="str">
        <f t="shared" si="4"/>
        <v>Cleaning</v>
      </c>
      <c r="D50" s="135">
        <f t="shared" ref="D50:O50" si="17">-$D16/12</f>
        <v>-1000</v>
      </c>
      <c r="E50" s="135">
        <f t="shared" si="17"/>
        <v>-1000</v>
      </c>
      <c r="F50" s="135">
        <f t="shared" si="17"/>
        <v>-1000</v>
      </c>
      <c r="G50" s="135">
        <f t="shared" si="17"/>
        <v>-1000</v>
      </c>
      <c r="H50" s="135">
        <f t="shared" si="17"/>
        <v>-1000</v>
      </c>
      <c r="I50" s="135">
        <f t="shared" si="17"/>
        <v>-1000</v>
      </c>
      <c r="J50" s="135">
        <f t="shared" si="17"/>
        <v>-1000</v>
      </c>
      <c r="K50" s="135">
        <f t="shared" si="17"/>
        <v>-1000</v>
      </c>
      <c r="L50" s="135">
        <f t="shared" si="17"/>
        <v>-1000</v>
      </c>
      <c r="M50" s="135">
        <f t="shared" si="17"/>
        <v>-1000</v>
      </c>
      <c r="N50" s="135">
        <f t="shared" si="17"/>
        <v>-1000</v>
      </c>
      <c r="O50" s="608">
        <f t="shared" si="17"/>
        <v>-1000</v>
      </c>
      <c r="P50" s="135">
        <f t="shared" ref="P50:AA50" si="18">-$E16/12</f>
        <v>-1083.3333333333333</v>
      </c>
      <c r="Q50" s="135">
        <f t="shared" si="18"/>
        <v>-1083.3333333333333</v>
      </c>
      <c r="R50" s="135">
        <f t="shared" si="18"/>
        <v>-1083.3333333333333</v>
      </c>
      <c r="S50" s="135">
        <f t="shared" si="18"/>
        <v>-1083.3333333333333</v>
      </c>
      <c r="T50" s="135">
        <f t="shared" si="18"/>
        <v>-1083.3333333333333</v>
      </c>
      <c r="U50" s="135">
        <f t="shared" si="18"/>
        <v>-1083.3333333333333</v>
      </c>
      <c r="V50" s="135">
        <f t="shared" si="18"/>
        <v>-1083.3333333333333</v>
      </c>
      <c r="W50" s="135">
        <f t="shared" si="18"/>
        <v>-1083.3333333333333</v>
      </c>
      <c r="X50" s="135">
        <f t="shared" si="18"/>
        <v>-1083.3333333333333</v>
      </c>
      <c r="Y50" s="135">
        <f t="shared" si="18"/>
        <v>-1083.3333333333333</v>
      </c>
      <c r="Z50" s="135">
        <f t="shared" si="18"/>
        <v>-1083.3333333333333</v>
      </c>
      <c r="AA50" s="608">
        <f t="shared" si="18"/>
        <v>-1083.3333333333333</v>
      </c>
      <c r="AB50" s="135">
        <f t="shared" ref="AB50:AM50" si="19">-$F16/12</f>
        <v>-1166.6666666666667</v>
      </c>
      <c r="AC50" s="135">
        <f t="shared" si="19"/>
        <v>-1166.6666666666667</v>
      </c>
      <c r="AD50" s="135">
        <f t="shared" si="19"/>
        <v>-1166.6666666666667</v>
      </c>
      <c r="AE50" s="135">
        <f t="shared" si="19"/>
        <v>-1166.6666666666667</v>
      </c>
      <c r="AF50" s="135">
        <f t="shared" si="19"/>
        <v>-1166.6666666666667</v>
      </c>
      <c r="AG50" s="135">
        <f t="shared" si="19"/>
        <v>-1166.6666666666667</v>
      </c>
      <c r="AH50" s="135">
        <f t="shared" si="19"/>
        <v>-1166.6666666666667</v>
      </c>
      <c r="AI50" s="135">
        <f t="shared" si="19"/>
        <v>-1166.6666666666667</v>
      </c>
      <c r="AJ50" s="135">
        <f t="shared" si="19"/>
        <v>-1166.6666666666667</v>
      </c>
      <c r="AK50" s="135">
        <f t="shared" si="19"/>
        <v>-1166.6666666666667</v>
      </c>
      <c r="AL50" s="135">
        <f t="shared" si="19"/>
        <v>-1166.6666666666667</v>
      </c>
      <c r="AM50" s="135">
        <f t="shared" si="19"/>
        <v>-1166.6666666666667</v>
      </c>
    </row>
    <row r="51" spans="1:39" s="99" customFormat="1">
      <c r="B51" s="138" t="str">
        <f t="shared" si="4"/>
        <v>Accounting services</v>
      </c>
      <c r="D51" s="135">
        <f t="shared" ref="D51:O51" si="20">-$D17/12</f>
        <v>-1333.3333333333333</v>
      </c>
      <c r="E51" s="135">
        <f t="shared" si="20"/>
        <v>-1333.3333333333333</v>
      </c>
      <c r="F51" s="135">
        <f t="shared" si="20"/>
        <v>-1333.3333333333333</v>
      </c>
      <c r="G51" s="135">
        <f t="shared" si="20"/>
        <v>-1333.3333333333333</v>
      </c>
      <c r="H51" s="135">
        <f t="shared" si="20"/>
        <v>-1333.3333333333333</v>
      </c>
      <c r="I51" s="135">
        <f t="shared" si="20"/>
        <v>-1333.3333333333333</v>
      </c>
      <c r="J51" s="135">
        <f t="shared" si="20"/>
        <v>-1333.3333333333333</v>
      </c>
      <c r="K51" s="135">
        <f t="shared" si="20"/>
        <v>-1333.3333333333333</v>
      </c>
      <c r="L51" s="135">
        <f t="shared" si="20"/>
        <v>-1333.3333333333333</v>
      </c>
      <c r="M51" s="135">
        <f t="shared" si="20"/>
        <v>-1333.3333333333333</v>
      </c>
      <c r="N51" s="135">
        <f t="shared" si="20"/>
        <v>-1333.3333333333333</v>
      </c>
      <c r="O51" s="608">
        <f t="shared" si="20"/>
        <v>-1333.3333333333333</v>
      </c>
      <c r="P51" s="135">
        <f t="shared" ref="P51:AA51" si="21">-$E17/12</f>
        <v>-1333.3333333333333</v>
      </c>
      <c r="Q51" s="135">
        <f t="shared" si="21"/>
        <v>-1333.3333333333333</v>
      </c>
      <c r="R51" s="135">
        <f t="shared" si="21"/>
        <v>-1333.3333333333333</v>
      </c>
      <c r="S51" s="135">
        <f t="shared" si="21"/>
        <v>-1333.3333333333333</v>
      </c>
      <c r="T51" s="135">
        <f t="shared" si="21"/>
        <v>-1333.3333333333333</v>
      </c>
      <c r="U51" s="135">
        <f t="shared" si="21"/>
        <v>-1333.3333333333333</v>
      </c>
      <c r="V51" s="135">
        <f t="shared" si="21"/>
        <v>-1333.3333333333333</v>
      </c>
      <c r="W51" s="135">
        <f t="shared" si="21"/>
        <v>-1333.3333333333333</v>
      </c>
      <c r="X51" s="135">
        <f t="shared" si="21"/>
        <v>-1333.3333333333333</v>
      </c>
      <c r="Y51" s="135">
        <f t="shared" si="21"/>
        <v>-1333.3333333333333</v>
      </c>
      <c r="Z51" s="135">
        <f t="shared" si="21"/>
        <v>-1333.3333333333333</v>
      </c>
      <c r="AA51" s="608">
        <f t="shared" si="21"/>
        <v>-1333.3333333333333</v>
      </c>
      <c r="AB51" s="135">
        <f t="shared" ref="AB51:AM51" si="22">-$F17/12</f>
        <v>-1416.6666666666667</v>
      </c>
      <c r="AC51" s="135">
        <f t="shared" si="22"/>
        <v>-1416.6666666666667</v>
      </c>
      <c r="AD51" s="135">
        <f t="shared" si="22"/>
        <v>-1416.6666666666667</v>
      </c>
      <c r="AE51" s="135">
        <f t="shared" si="22"/>
        <v>-1416.6666666666667</v>
      </c>
      <c r="AF51" s="135">
        <f t="shared" si="22"/>
        <v>-1416.6666666666667</v>
      </c>
      <c r="AG51" s="135">
        <f t="shared" si="22"/>
        <v>-1416.6666666666667</v>
      </c>
      <c r="AH51" s="135">
        <f t="shared" si="22"/>
        <v>-1416.6666666666667</v>
      </c>
      <c r="AI51" s="135">
        <f t="shared" si="22"/>
        <v>-1416.6666666666667</v>
      </c>
      <c r="AJ51" s="135">
        <f t="shared" si="22"/>
        <v>-1416.6666666666667</v>
      </c>
      <c r="AK51" s="135">
        <f t="shared" si="22"/>
        <v>-1416.6666666666667</v>
      </c>
      <c r="AL51" s="135">
        <f t="shared" si="22"/>
        <v>-1416.6666666666667</v>
      </c>
      <c r="AM51" s="135">
        <f t="shared" si="22"/>
        <v>-1416.6666666666667</v>
      </c>
    </row>
    <row r="52" spans="1:39" s="99" customFormat="1">
      <c r="B52" s="138" t="str">
        <f t="shared" si="4"/>
        <v>Other misc costs</v>
      </c>
      <c r="D52" s="135">
        <f t="shared" ref="D52:O52" si="23">-$D18/12</f>
        <v>-1250</v>
      </c>
      <c r="E52" s="135">
        <f t="shared" si="23"/>
        <v>-1250</v>
      </c>
      <c r="F52" s="135">
        <f t="shared" si="23"/>
        <v>-1250</v>
      </c>
      <c r="G52" s="135">
        <f t="shared" si="23"/>
        <v>-1250</v>
      </c>
      <c r="H52" s="135">
        <f t="shared" si="23"/>
        <v>-1250</v>
      </c>
      <c r="I52" s="135">
        <f t="shared" si="23"/>
        <v>-1250</v>
      </c>
      <c r="J52" s="135">
        <f t="shared" si="23"/>
        <v>-1250</v>
      </c>
      <c r="K52" s="135">
        <f t="shared" si="23"/>
        <v>-1250</v>
      </c>
      <c r="L52" s="135">
        <f t="shared" si="23"/>
        <v>-1250</v>
      </c>
      <c r="M52" s="135">
        <f t="shared" si="23"/>
        <v>-1250</v>
      </c>
      <c r="N52" s="135">
        <f t="shared" si="23"/>
        <v>-1250</v>
      </c>
      <c r="O52" s="608">
        <f t="shared" si="23"/>
        <v>-1250</v>
      </c>
      <c r="P52" s="135">
        <f t="shared" ref="P52:AA52" si="24">-$E18/12</f>
        <v>-1666.6666666666667</v>
      </c>
      <c r="Q52" s="135">
        <f t="shared" si="24"/>
        <v>-1666.6666666666667</v>
      </c>
      <c r="R52" s="135">
        <f t="shared" si="24"/>
        <v>-1666.6666666666667</v>
      </c>
      <c r="S52" s="135">
        <f t="shared" si="24"/>
        <v>-1666.6666666666667</v>
      </c>
      <c r="T52" s="135">
        <f t="shared" si="24"/>
        <v>-1666.6666666666667</v>
      </c>
      <c r="U52" s="135">
        <f t="shared" si="24"/>
        <v>-1666.6666666666667</v>
      </c>
      <c r="V52" s="135">
        <f t="shared" si="24"/>
        <v>-1666.6666666666667</v>
      </c>
      <c r="W52" s="135">
        <f t="shared" si="24"/>
        <v>-1666.6666666666667</v>
      </c>
      <c r="X52" s="135">
        <f t="shared" si="24"/>
        <v>-1666.6666666666667</v>
      </c>
      <c r="Y52" s="135">
        <f t="shared" si="24"/>
        <v>-1666.6666666666667</v>
      </c>
      <c r="Z52" s="135">
        <f t="shared" si="24"/>
        <v>-1666.6666666666667</v>
      </c>
      <c r="AA52" s="608">
        <f t="shared" si="24"/>
        <v>-1666.6666666666667</v>
      </c>
      <c r="AB52" s="135">
        <f t="shared" ref="AB52:AM52" si="25">-$F18/12</f>
        <v>-2083.3333333333335</v>
      </c>
      <c r="AC52" s="135">
        <f t="shared" si="25"/>
        <v>-2083.3333333333335</v>
      </c>
      <c r="AD52" s="135">
        <f t="shared" si="25"/>
        <v>-2083.3333333333335</v>
      </c>
      <c r="AE52" s="135">
        <f t="shared" si="25"/>
        <v>-2083.3333333333335</v>
      </c>
      <c r="AF52" s="135">
        <f t="shared" si="25"/>
        <v>-2083.3333333333335</v>
      </c>
      <c r="AG52" s="135">
        <f t="shared" si="25"/>
        <v>-2083.3333333333335</v>
      </c>
      <c r="AH52" s="135">
        <f t="shared" si="25"/>
        <v>-2083.3333333333335</v>
      </c>
      <c r="AI52" s="135">
        <f t="shared" si="25"/>
        <v>-2083.3333333333335</v>
      </c>
      <c r="AJ52" s="135">
        <f t="shared" si="25"/>
        <v>-2083.3333333333335</v>
      </c>
      <c r="AK52" s="135">
        <f t="shared" si="25"/>
        <v>-2083.3333333333335</v>
      </c>
      <c r="AL52" s="135">
        <f t="shared" si="25"/>
        <v>-2083.3333333333335</v>
      </c>
      <c r="AM52" s="135">
        <f t="shared" si="25"/>
        <v>-2083.3333333333335</v>
      </c>
    </row>
    <row r="53" spans="1:39" s="99" customFormat="1">
      <c r="B53" s="138" t="str">
        <f t="shared" si="4"/>
        <v>Other 1</v>
      </c>
      <c r="D53" s="135">
        <f t="shared" ref="D53:O53" si="26">-$D19/12</f>
        <v>0</v>
      </c>
      <c r="E53" s="135">
        <f t="shared" si="26"/>
        <v>0</v>
      </c>
      <c r="F53" s="135">
        <f t="shared" si="26"/>
        <v>0</v>
      </c>
      <c r="G53" s="135">
        <f t="shared" si="26"/>
        <v>0</v>
      </c>
      <c r="H53" s="135">
        <f t="shared" si="26"/>
        <v>0</v>
      </c>
      <c r="I53" s="135">
        <f t="shared" si="26"/>
        <v>0</v>
      </c>
      <c r="J53" s="135">
        <f t="shared" si="26"/>
        <v>0</v>
      </c>
      <c r="K53" s="135">
        <f t="shared" si="26"/>
        <v>0</v>
      </c>
      <c r="L53" s="135">
        <f t="shared" si="26"/>
        <v>0</v>
      </c>
      <c r="M53" s="135">
        <f t="shared" si="26"/>
        <v>0</v>
      </c>
      <c r="N53" s="135">
        <f t="shared" si="26"/>
        <v>0</v>
      </c>
      <c r="O53" s="608">
        <f t="shared" si="26"/>
        <v>0</v>
      </c>
      <c r="P53" s="135">
        <f t="shared" ref="P53:AA53" si="27">-$E19/12</f>
        <v>0</v>
      </c>
      <c r="Q53" s="135">
        <f t="shared" si="27"/>
        <v>0</v>
      </c>
      <c r="R53" s="135">
        <f t="shared" si="27"/>
        <v>0</v>
      </c>
      <c r="S53" s="135">
        <f t="shared" si="27"/>
        <v>0</v>
      </c>
      <c r="T53" s="135">
        <f t="shared" si="27"/>
        <v>0</v>
      </c>
      <c r="U53" s="135">
        <f t="shared" si="27"/>
        <v>0</v>
      </c>
      <c r="V53" s="135">
        <f t="shared" si="27"/>
        <v>0</v>
      </c>
      <c r="W53" s="135">
        <f t="shared" si="27"/>
        <v>0</v>
      </c>
      <c r="X53" s="135">
        <f t="shared" si="27"/>
        <v>0</v>
      </c>
      <c r="Y53" s="135">
        <f t="shared" si="27"/>
        <v>0</v>
      </c>
      <c r="Z53" s="135">
        <f t="shared" si="27"/>
        <v>0</v>
      </c>
      <c r="AA53" s="608">
        <f t="shared" si="27"/>
        <v>0</v>
      </c>
      <c r="AB53" s="135">
        <f t="shared" ref="AB53:AM53" si="28">-$F19/12</f>
        <v>0</v>
      </c>
      <c r="AC53" s="135">
        <f t="shared" si="28"/>
        <v>0</v>
      </c>
      <c r="AD53" s="135">
        <f t="shared" si="28"/>
        <v>0</v>
      </c>
      <c r="AE53" s="135">
        <f t="shared" si="28"/>
        <v>0</v>
      </c>
      <c r="AF53" s="135">
        <f t="shared" si="28"/>
        <v>0</v>
      </c>
      <c r="AG53" s="135">
        <f t="shared" si="28"/>
        <v>0</v>
      </c>
      <c r="AH53" s="135">
        <f t="shared" si="28"/>
        <v>0</v>
      </c>
      <c r="AI53" s="135">
        <f t="shared" si="28"/>
        <v>0</v>
      </c>
      <c r="AJ53" s="135">
        <f t="shared" si="28"/>
        <v>0</v>
      </c>
      <c r="AK53" s="135">
        <f t="shared" si="28"/>
        <v>0</v>
      </c>
      <c r="AL53" s="135">
        <f t="shared" si="28"/>
        <v>0</v>
      </c>
      <c r="AM53" s="135">
        <f t="shared" si="28"/>
        <v>0</v>
      </c>
    </row>
    <row r="54" spans="1:39" s="99" customFormat="1">
      <c r="B54" s="138" t="str">
        <f t="shared" si="4"/>
        <v>Other 2</v>
      </c>
      <c r="D54" s="135">
        <f t="shared" ref="D54:O54" si="29">-$D20/12</f>
        <v>0</v>
      </c>
      <c r="E54" s="135">
        <f t="shared" si="29"/>
        <v>0</v>
      </c>
      <c r="F54" s="135">
        <f t="shared" si="29"/>
        <v>0</v>
      </c>
      <c r="G54" s="135">
        <f t="shared" si="29"/>
        <v>0</v>
      </c>
      <c r="H54" s="135">
        <f t="shared" si="29"/>
        <v>0</v>
      </c>
      <c r="I54" s="135">
        <f t="shared" si="29"/>
        <v>0</v>
      </c>
      <c r="J54" s="135">
        <f t="shared" si="29"/>
        <v>0</v>
      </c>
      <c r="K54" s="135">
        <f t="shared" si="29"/>
        <v>0</v>
      </c>
      <c r="L54" s="135">
        <f t="shared" si="29"/>
        <v>0</v>
      </c>
      <c r="M54" s="135">
        <f t="shared" si="29"/>
        <v>0</v>
      </c>
      <c r="N54" s="135">
        <f t="shared" si="29"/>
        <v>0</v>
      </c>
      <c r="O54" s="608">
        <f t="shared" si="29"/>
        <v>0</v>
      </c>
      <c r="P54" s="135">
        <f t="shared" ref="P54:AA54" si="30">-$E20/12</f>
        <v>0</v>
      </c>
      <c r="Q54" s="135">
        <f t="shared" si="30"/>
        <v>0</v>
      </c>
      <c r="R54" s="135">
        <f t="shared" si="30"/>
        <v>0</v>
      </c>
      <c r="S54" s="135">
        <f t="shared" si="30"/>
        <v>0</v>
      </c>
      <c r="T54" s="135">
        <f t="shared" si="30"/>
        <v>0</v>
      </c>
      <c r="U54" s="135">
        <f t="shared" si="30"/>
        <v>0</v>
      </c>
      <c r="V54" s="135">
        <f t="shared" si="30"/>
        <v>0</v>
      </c>
      <c r="W54" s="135">
        <f t="shared" si="30"/>
        <v>0</v>
      </c>
      <c r="X54" s="135">
        <f t="shared" si="30"/>
        <v>0</v>
      </c>
      <c r="Y54" s="135">
        <f t="shared" si="30"/>
        <v>0</v>
      </c>
      <c r="Z54" s="135">
        <f t="shared" si="30"/>
        <v>0</v>
      </c>
      <c r="AA54" s="608">
        <f t="shared" si="30"/>
        <v>0</v>
      </c>
      <c r="AB54" s="135">
        <f t="shared" ref="AB54:AM54" si="31">-$F20/12</f>
        <v>0</v>
      </c>
      <c r="AC54" s="135">
        <f t="shared" si="31"/>
        <v>0</v>
      </c>
      <c r="AD54" s="135">
        <f t="shared" si="31"/>
        <v>0</v>
      </c>
      <c r="AE54" s="135">
        <f t="shared" si="31"/>
        <v>0</v>
      </c>
      <c r="AF54" s="135">
        <f t="shared" si="31"/>
        <v>0</v>
      </c>
      <c r="AG54" s="135">
        <f t="shared" si="31"/>
        <v>0</v>
      </c>
      <c r="AH54" s="135">
        <f t="shared" si="31"/>
        <v>0</v>
      </c>
      <c r="AI54" s="135">
        <f t="shared" si="31"/>
        <v>0</v>
      </c>
      <c r="AJ54" s="135">
        <f t="shared" si="31"/>
        <v>0</v>
      </c>
      <c r="AK54" s="135">
        <f t="shared" si="31"/>
        <v>0</v>
      </c>
      <c r="AL54" s="135">
        <f t="shared" si="31"/>
        <v>0</v>
      </c>
      <c r="AM54" s="135">
        <f t="shared" si="31"/>
        <v>0</v>
      </c>
    </row>
    <row r="55" spans="1:39" s="99" customFormat="1">
      <c r="A55" s="119"/>
      <c r="B55" s="140" t="s">
        <v>41</v>
      </c>
      <c r="C55" s="120"/>
      <c r="D55" s="638">
        <v>0</v>
      </c>
      <c r="E55" s="638">
        <v>0</v>
      </c>
      <c r="F55" s="638">
        <v>0</v>
      </c>
      <c r="G55" s="638">
        <v>0</v>
      </c>
      <c r="H55" s="638">
        <v>0</v>
      </c>
      <c r="I55" s="638">
        <v>-100</v>
      </c>
      <c r="J55" s="638">
        <v>-100</v>
      </c>
      <c r="K55" s="638">
        <v>-40</v>
      </c>
      <c r="L55" s="638">
        <v>-40</v>
      </c>
      <c r="M55" s="638">
        <v>-40</v>
      </c>
      <c r="N55" s="638">
        <v>-40</v>
      </c>
      <c r="O55" s="639">
        <v>-40</v>
      </c>
      <c r="P55" s="638">
        <v>0</v>
      </c>
      <c r="Q55" s="638">
        <v>0</v>
      </c>
      <c r="R55" s="638">
        <v>0</v>
      </c>
      <c r="S55" s="638">
        <v>0</v>
      </c>
      <c r="T55" s="638">
        <v>-80</v>
      </c>
      <c r="U55" s="638">
        <v>-80</v>
      </c>
      <c r="V55" s="638">
        <v>-80</v>
      </c>
      <c r="W55" s="638">
        <v>-80</v>
      </c>
      <c r="X55" s="638">
        <v>-40</v>
      </c>
      <c r="Y55" s="638">
        <v>-40</v>
      </c>
      <c r="Z55" s="638">
        <v>-40</v>
      </c>
      <c r="AA55" s="639">
        <v>-40</v>
      </c>
      <c r="AB55" s="638">
        <v>0</v>
      </c>
      <c r="AC55" s="638">
        <v>0</v>
      </c>
      <c r="AD55" s="638">
        <v>0</v>
      </c>
      <c r="AE55" s="638">
        <v>-120</v>
      </c>
      <c r="AF55" s="638">
        <v>-120</v>
      </c>
      <c r="AG55" s="638">
        <v>-120</v>
      </c>
      <c r="AH55" s="638">
        <v>-120</v>
      </c>
      <c r="AI55" s="638">
        <v>-120</v>
      </c>
      <c r="AJ55" s="638">
        <v>-80</v>
      </c>
      <c r="AK55" s="638">
        <v>-80</v>
      </c>
      <c r="AL55" s="638">
        <v>-40</v>
      </c>
      <c r="AM55" s="638">
        <v>-40</v>
      </c>
    </row>
    <row r="56" spans="1:39" s="99" customFormat="1">
      <c r="B56" s="640" t="s">
        <v>349</v>
      </c>
      <c r="C56" s="641"/>
      <c r="D56" s="642">
        <v>0</v>
      </c>
      <c r="E56" s="642">
        <v>0</v>
      </c>
      <c r="F56" s="642">
        <v>0</v>
      </c>
      <c r="G56" s="642">
        <v>0</v>
      </c>
      <c r="H56" s="642">
        <v>-500</v>
      </c>
      <c r="I56" s="642">
        <v>0</v>
      </c>
      <c r="J56" s="642">
        <v>0</v>
      </c>
      <c r="K56" s="642">
        <v>0</v>
      </c>
      <c r="L56" s="642">
        <v>0</v>
      </c>
      <c r="M56" s="642">
        <v>0</v>
      </c>
      <c r="N56" s="642">
        <v>0</v>
      </c>
      <c r="O56" s="643">
        <v>0</v>
      </c>
      <c r="P56" s="642">
        <v>0</v>
      </c>
      <c r="Q56" s="642">
        <v>0</v>
      </c>
      <c r="R56" s="642">
        <v>0</v>
      </c>
      <c r="S56" s="642">
        <v>0</v>
      </c>
      <c r="T56" s="642">
        <v>-600</v>
      </c>
      <c r="U56" s="642">
        <v>0</v>
      </c>
      <c r="V56" s="642">
        <v>0</v>
      </c>
      <c r="W56" s="642">
        <v>0</v>
      </c>
      <c r="X56" s="642">
        <v>0</v>
      </c>
      <c r="Y56" s="642">
        <v>0</v>
      </c>
      <c r="Z56" s="642">
        <v>0</v>
      </c>
      <c r="AA56" s="643">
        <v>0</v>
      </c>
      <c r="AB56" s="642">
        <v>0</v>
      </c>
      <c r="AC56" s="642">
        <v>0</v>
      </c>
      <c r="AD56" s="642">
        <v>0</v>
      </c>
      <c r="AE56" s="642">
        <v>0</v>
      </c>
      <c r="AF56" s="642">
        <v>-700</v>
      </c>
      <c r="AG56" s="642">
        <v>0</v>
      </c>
      <c r="AH56" s="642">
        <v>0</v>
      </c>
      <c r="AI56" s="642">
        <v>0</v>
      </c>
      <c r="AJ56" s="642">
        <v>0</v>
      </c>
      <c r="AK56" s="642">
        <v>0</v>
      </c>
      <c r="AL56" s="642">
        <v>0</v>
      </c>
      <c r="AM56" s="642">
        <v>0</v>
      </c>
    </row>
    <row r="57" spans="1:39" s="125" customFormat="1">
      <c r="A57" s="119"/>
      <c r="B57" s="142" t="s">
        <v>206</v>
      </c>
      <c r="C57" s="325"/>
      <c r="D57" s="326">
        <f>SUM(D46:D56)</f>
        <v>-21333.333333333332</v>
      </c>
      <c r="E57" s="326">
        <f t="shared" ref="E57:AL57" si="32">SUM(E46:E56)</f>
        <v>-21333.333333333332</v>
      </c>
      <c r="F57" s="326">
        <f t="shared" si="32"/>
        <v>-21333.333333333332</v>
      </c>
      <c r="G57" s="326">
        <f t="shared" si="32"/>
        <v>-21333.333333333332</v>
      </c>
      <c r="H57" s="326">
        <f t="shared" si="32"/>
        <v>-21833.333333333332</v>
      </c>
      <c r="I57" s="326">
        <f t="shared" si="32"/>
        <v>-21433.333333333332</v>
      </c>
      <c r="J57" s="326">
        <f t="shared" si="32"/>
        <v>-21433.333333333332</v>
      </c>
      <c r="K57" s="326">
        <f t="shared" si="32"/>
        <v>-21373.333333333332</v>
      </c>
      <c r="L57" s="326">
        <f t="shared" si="32"/>
        <v>-21373.333333333332</v>
      </c>
      <c r="M57" s="326">
        <f t="shared" si="32"/>
        <v>-21373.333333333332</v>
      </c>
      <c r="N57" s="326">
        <f t="shared" si="32"/>
        <v>-21373.333333333332</v>
      </c>
      <c r="O57" s="609">
        <f>SUM(O46:O56)</f>
        <v>-21373.333333333332</v>
      </c>
      <c r="P57" s="326">
        <f t="shared" si="32"/>
        <v>-37166.666666666672</v>
      </c>
      <c r="Q57" s="326">
        <f t="shared" si="32"/>
        <v>-37166.666666666672</v>
      </c>
      <c r="R57" s="326">
        <f t="shared" si="32"/>
        <v>-37166.666666666672</v>
      </c>
      <c r="S57" s="326">
        <f t="shared" si="32"/>
        <v>-37166.666666666672</v>
      </c>
      <c r="T57" s="326">
        <f t="shared" si="32"/>
        <v>-37846.666666666672</v>
      </c>
      <c r="U57" s="326">
        <f t="shared" si="32"/>
        <v>-37246.666666666672</v>
      </c>
      <c r="V57" s="326">
        <f t="shared" si="32"/>
        <v>-37246.666666666672</v>
      </c>
      <c r="W57" s="326">
        <f t="shared" si="32"/>
        <v>-37246.666666666672</v>
      </c>
      <c r="X57" s="326">
        <f t="shared" si="32"/>
        <v>-37206.666666666672</v>
      </c>
      <c r="Y57" s="326">
        <f t="shared" si="32"/>
        <v>-37206.666666666672</v>
      </c>
      <c r="Z57" s="326">
        <f t="shared" si="32"/>
        <v>-37206.666666666672</v>
      </c>
      <c r="AA57" s="609">
        <f t="shared" si="32"/>
        <v>-37206.666666666672</v>
      </c>
      <c r="AB57" s="326">
        <f t="shared" si="32"/>
        <v>-48916.666666666664</v>
      </c>
      <c r="AC57" s="326">
        <f t="shared" si="32"/>
        <v>-48916.666666666664</v>
      </c>
      <c r="AD57" s="326">
        <f t="shared" si="32"/>
        <v>-48916.666666666664</v>
      </c>
      <c r="AE57" s="326">
        <f t="shared" si="32"/>
        <v>-49036.666666666664</v>
      </c>
      <c r="AF57" s="326">
        <f t="shared" si="32"/>
        <v>-49736.666666666664</v>
      </c>
      <c r="AG57" s="326">
        <f t="shared" si="32"/>
        <v>-49036.666666666664</v>
      </c>
      <c r="AH57" s="326">
        <f t="shared" si="32"/>
        <v>-49036.666666666664</v>
      </c>
      <c r="AI57" s="326">
        <f t="shared" si="32"/>
        <v>-49036.666666666664</v>
      </c>
      <c r="AJ57" s="326">
        <f t="shared" si="32"/>
        <v>-48996.666666666664</v>
      </c>
      <c r="AK57" s="326">
        <f t="shared" si="32"/>
        <v>-48996.666666666664</v>
      </c>
      <c r="AL57" s="326">
        <f t="shared" si="32"/>
        <v>-48956.666666666664</v>
      </c>
      <c r="AM57" s="326">
        <f>SUM(AM46:AM56)</f>
        <v>-48956.666666666664</v>
      </c>
    </row>
    <row r="58" spans="1:39" s="99" customFormat="1">
      <c r="B58" s="328"/>
      <c r="C58" s="329"/>
      <c r="D58" s="330"/>
      <c r="E58" s="330"/>
      <c r="F58" s="330"/>
      <c r="G58" s="330"/>
      <c r="H58" s="330"/>
      <c r="I58" s="330"/>
      <c r="J58" s="330"/>
      <c r="K58" s="330"/>
      <c r="L58" s="330"/>
      <c r="M58" s="330"/>
      <c r="N58" s="330"/>
      <c r="O58" s="605"/>
      <c r="P58" s="331"/>
      <c r="Q58" s="331"/>
      <c r="R58" s="331"/>
      <c r="S58" s="331"/>
      <c r="T58" s="331"/>
      <c r="U58" s="331"/>
      <c r="V58" s="331"/>
      <c r="W58" s="331"/>
      <c r="X58" s="331"/>
      <c r="Y58" s="331"/>
      <c r="Z58" s="331"/>
      <c r="AA58" s="610"/>
      <c r="AB58" s="331"/>
      <c r="AC58" s="330"/>
      <c r="AD58" s="330"/>
      <c r="AE58" s="330"/>
      <c r="AF58" s="330"/>
      <c r="AG58" s="330"/>
      <c r="AH58" s="330"/>
      <c r="AI58" s="330"/>
      <c r="AJ58" s="330"/>
      <c r="AK58" s="330"/>
      <c r="AL58" s="330"/>
      <c r="AM58" s="330"/>
    </row>
    <row r="59" spans="1:39" s="130" customFormat="1">
      <c r="B59" s="129" t="s">
        <v>25</v>
      </c>
      <c r="C59" s="327"/>
      <c r="D59" s="131">
        <f t="shared" ref="D59:AM59" si="33">D42+D57</f>
        <v>-6928.3333333333321</v>
      </c>
      <c r="E59" s="131">
        <f t="shared" si="33"/>
        <v>-6500.3333333333321</v>
      </c>
      <c r="F59" s="131">
        <f t="shared" si="33"/>
        <v>-3372.3333333333321</v>
      </c>
      <c r="G59" s="131">
        <f t="shared" si="33"/>
        <v>3010.6666666666679</v>
      </c>
      <c r="H59" s="131">
        <f t="shared" si="33"/>
        <v>5880.6666666666679</v>
      </c>
      <c r="I59" s="131">
        <f t="shared" si="33"/>
        <v>11500.666666666668</v>
      </c>
      <c r="J59" s="131">
        <f t="shared" si="33"/>
        <v>20270.666666666668</v>
      </c>
      <c r="K59" s="131">
        <f t="shared" si="33"/>
        <v>26555.666666666668</v>
      </c>
      <c r="L59" s="131">
        <f t="shared" si="33"/>
        <v>27380.666666666668</v>
      </c>
      <c r="M59" s="131">
        <f t="shared" si="33"/>
        <v>28205.666666666668</v>
      </c>
      <c r="N59" s="131">
        <f t="shared" si="33"/>
        <v>29955.666666666668</v>
      </c>
      <c r="O59" s="604">
        <f t="shared" si="33"/>
        <v>30780.666666666668</v>
      </c>
      <c r="P59" s="131">
        <f t="shared" si="33"/>
        <v>19261.333333333328</v>
      </c>
      <c r="Q59" s="131">
        <f t="shared" si="33"/>
        <v>20650.333333333328</v>
      </c>
      <c r="R59" s="131">
        <f t="shared" si="33"/>
        <v>22039.333333333328</v>
      </c>
      <c r="S59" s="131">
        <f t="shared" si="33"/>
        <v>23428.333333333328</v>
      </c>
      <c r="T59" s="131">
        <f t="shared" si="33"/>
        <v>26837.333333333328</v>
      </c>
      <c r="U59" s="131">
        <f t="shared" si="33"/>
        <v>34356.333333333328</v>
      </c>
      <c r="V59" s="131">
        <f t="shared" si="33"/>
        <v>36375.333333333328</v>
      </c>
      <c r="W59" s="131">
        <f t="shared" si="33"/>
        <v>38425.333333333328</v>
      </c>
      <c r="X59" s="131">
        <f t="shared" si="33"/>
        <v>40515.333333333328</v>
      </c>
      <c r="Y59" s="131">
        <f t="shared" si="33"/>
        <v>42565.333333333328</v>
      </c>
      <c r="Z59" s="131">
        <f t="shared" si="33"/>
        <v>44132.333333333328</v>
      </c>
      <c r="AA59" s="604">
        <f t="shared" si="33"/>
        <v>44869.333333333328</v>
      </c>
      <c r="AB59" s="131">
        <f t="shared" si="33"/>
        <v>40410.333333333336</v>
      </c>
      <c r="AC59" s="131">
        <f t="shared" si="33"/>
        <v>41626.333333333336</v>
      </c>
      <c r="AD59" s="131">
        <f t="shared" si="33"/>
        <v>42842.333333333336</v>
      </c>
      <c r="AE59" s="131">
        <f t="shared" si="33"/>
        <v>43762.333333333336</v>
      </c>
      <c r="AF59" s="131">
        <f t="shared" si="33"/>
        <v>44102.333333333336</v>
      </c>
      <c r="AG59" s="131">
        <f t="shared" si="33"/>
        <v>45842.333333333336</v>
      </c>
      <c r="AH59" s="131">
        <f t="shared" si="33"/>
        <v>46882.333333333336</v>
      </c>
      <c r="AI59" s="131">
        <f t="shared" si="33"/>
        <v>47360.333333333336</v>
      </c>
      <c r="AJ59" s="131">
        <f t="shared" si="33"/>
        <v>47878.333333333336</v>
      </c>
      <c r="AK59" s="131">
        <f t="shared" si="33"/>
        <v>48356.333333333336</v>
      </c>
      <c r="AL59" s="131">
        <f t="shared" si="33"/>
        <v>48874.333333333336</v>
      </c>
      <c r="AM59" s="131">
        <f t="shared" si="33"/>
        <v>49352.333333333336</v>
      </c>
    </row>
    <row r="60" spans="1:39" s="99" customFormat="1">
      <c r="B60" s="142"/>
      <c r="D60" s="135"/>
      <c r="E60" s="135"/>
      <c r="F60" s="135"/>
      <c r="G60" s="135"/>
      <c r="H60" s="135"/>
      <c r="I60" s="135"/>
      <c r="J60" s="135"/>
      <c r="K60" s="135"/>
      <c r="L60" s="135"/>
      <c r="M60" s="135"/>
      <c r="N60" s="135"/>
      <c r="O60" s="608"/>
      <c r="P60" s="136"/>
      <c r="Q60" s="137"/>
      <c r="R60" s="137"/>
      <c r="S60" s="137"/>
      <c r="T60" s="137"/>
      <c r="U60" s="137"/>
      <c r="V60" s="137"/>
      <c r="W60" s="137"/>
      <c r="X60" s="137"/>
      <c r="Y60" s="137"/>
      <c r="Z60" s="137"/>
      <c r="AA60" s="607"/>
      <c r="AB60" s="136"/>
      <c r="AC60" s="135"/>
      <c r="AD60" s="135"/>
      <c r="AE60" s="135"/>
      <c r="AF60" s="135"/>
      <c r="AG60" s="135"/>
      <c r="AH60" s="135"/>
      <c r="AI60" s="135"/>
      <c r="AJ60" s="135"/>
      <c r="AK60" s="135"/>
      <c r="AL60" s="135"/>
      <c r="AM60" s="135"/>
    </row>
    <row r="61" spans="1:39" s="99" customFormat="1">
      <c r="B61" s="328" t="s">
        <v>15</v>
      </c>
      <c r="C61" s="329"/>
      <c r="D61" s="330">
        <f>D114</f>
        <v>-4642.8571428571431</v>
      </c>
      <c r="E61" s="330">
        <f t="shared" ref="E61:AM61" si="34">E114</f>
        <v>-4642.8571428571431</v>
      </c>
      <c r="F61" s="330">
        <f t="shared" si="34"/>
        <v>-4642.8571428571431</v>
      </c>
      <c r="G61" s="330">
        <f t="shared" si="34"/>
        <v>-4642.8571428571431</v>
      </c>
      <c r="H61" s="330">
        <f t="shared" si="34"/>
        <v>-4642.8571428571431</v>
      </c>
      <c r="I61" s="330">
        <f t="shared" si="34"/>
        <v>-4642.8571428571431</v>
      </c>
      <c r="J61" s="330">
        <f t="shared" si="34"/>
        <v>-4642.8571428571431</v>
      </c>
      <c r="K61" s="330">
        <f t="shared" si="34"/>
        <v>-4642.8571428571431</v>
      </c>
      <c r="L61" s="330">
        <f t="shared" si="34"/>
        <v>-4642.8571428571431</v>
      </c>
      <c r="M61" s="330">
        <f t="shared" si="34"/>
        <v>-4642.8571428571431</v>
      </c>
      <c r="N61" s="330">
        <f t="shared" si="34"/>
        <v>-4642.8571428571431</v>
      </c>
      <c r="O61" s="605">
        <f t="shared" si="34"/>
        <v>-4642.8571428571431</v>
      </c>
      <c r="P61" s="330">
        <f t="shared" si="34"/>
        <v>-4642.8571428571431</v>
      </c>
      <c r="Q61" s="330">
        <f t="shared" si="34"/>
        <v>-4642.8571428571431</v>
      </c>
      <c r="R61" s="330">
        <f t="shared" si="34"/>
        <v>-4642.8571428571431</v>
      </c>
      <c r="S61" s="330">
        <f t="shared" si="34"/>
        <v>-4642.8571428571431</v>
      </c>
      <c r="T61" s="330">
        <f t="shared" si="34"/>
        <v>-4642.8571428571431</v>
      </c>
      <c r="U61" s="330">
        <f t="shared" si="34"/>
        <v>-4642.8571428571431</v>
      </c>
      <c r="V61" s="330">
        <f t="shared" si="34"/>
        <v>-4642.8571428571431</v>
      </c>
      <c r="W61" s="330">
        <f t="shared" si="34"/>
        <v>-4642.8571428571431</v>
      </c>
      <c r="X61" s="330">
        <f t="shared" si="34"/>
        <v>-4642.8571428571431</v>
      </c>
      <c r="Y61" s="330">
        <f t="shared" si="34"/>
        <v>-4642.8571428571431</v>
      </c>
      <c r="Z61" s="330">
        <f t="shared" si="34"/>
        <v>-4642.8571428571431</v>
      </c>
      <c r="AA61" s="605">
        <f t="shared" si="34"/>
        <v>-4642.8571428571431</v>
      </c>
      <c r="AB61" s="330">
        <f t="shared" si="34"/>
        <v>-4642.8571428571431</v>
      </c>
      <c r="AC61" s="330">
        <f t="shared" si="34"/>
        <v>-4642.8571428571431</v>
      </c>
      <c r="AD61" s="330">
        <f t="shared" si="34"/>
        <v>-4642.8571428571431</v>
      </c>
      <c r="AE61" s="330">
        <f t="shared" si="34"/>
        <v>-4642.8571428571431</v>
      </c>
      <c r="AF61" s="330">
        <f t="shared" si="34"/>
        <v>-4642.8571428571431</v>
      </c>
      <c r="AG61" s="330">
        <f t="shared" si="34"/>
        <v>-4642.8571428571431</v>
      </c>
      <c r="AH61" s="330">
        <f t="shared" si="34"/>
        <v>-4642.8571428571431</v>
      </c>
      <c r="AI61" s="330">
        <f t="shared" si="34"/>
        <v>-4642.8571428571431</v>
      </c>
      <c r="AJ61" s="330">
        <f t="shared" si="34"/>
        <v>-4642.8571428571431</v>
      </c>
      <c r="AK61" s="330">
        <f t="shared" si="34"/>
        <v>-4642.8571428571431</v>
      </c>
      <c r="AL61" s="330">
        <f t="shared" si="34"/>
        <v>-4642.8571428571431</v>
      </c>
      <c r="AM61" s="330">
        <f t="shared" si="34"/>
        <v>-4642.8571428571431</v>
      </c>
    </row>
    <row r="62" spans="1:39" s="130" customFormat="1">
      <c r="B62" s="129" t="s">
        <v>212</v>
      </c>
      <c r="C62" s="327"/>
      <c r="D62" s="131">
        <f t="shared" ref="D62:AM62" si="35">D61+D59</f>
        <v>-11571.190476190475</v>
      </c>
      <c r="E62" s="131">
        <f t="shared" si="35"/>
        <v>-11143.190476190475</v>
      </c>
      <c r="F62" s="131">
        <f t="shared" si="35"/>
        <v>-8015.1904761904752</v>
      </c>
      <c r="G62" s="131">
        <f t="shared" si="35"/>
        <v>-1632.1904761904752</v>
      </c>
      <c r="H62" s="131">
        <f t="shared" si="35"/>
        <v>1237.8095238095248</v>
      </c>
      <c r="I62" s="131">
        <f t="shared" si="35"/>
        <v>6857.8095238095248</v>
      </c>
      <c r="J62" s="131">
        <f t="shared" si="35"/>
        <v>15627.809523809525</v>
      </c>
      <c r="K62" s="131">
        <f t="shared" si="35"/>
        <v>21912.809523809527</v>
      </c>
      <c r="L62" s="131">
        <f t="shared" si="35"/>
        <v>22737.809523809527</v>
      </c>
      <c r="M62" s="131">
        <f t="shared" si="35"/>
        <v>23562.809523809527</v>
      </c>
      <c r="N62" s="131">
        <f t="shared" si="35"/>
        <v>25312.809523809527</v>
      </c>
      <c r="O62" s="604">
        <f t="shared" si="35"/>
        <v>26137.809523809527</v>
      </c>
      <c r="P62" s="131">
        <f t="shared" si="35"/>
        <v>14618.476190476185</v>
      </c>
      <c r="Q62" s="131">
        <f t="shared" si="35"/>
        <v>16007.476190476185</v>
      </c>
      <c r="R62" s="131">
        <f t="shared" si="35"/>
        <v>17396.476190476184</v>
      </c>
      <c r="S62" s="131">
        <f t="shared" si="35"/>
        <v>18785.476190476184</v>
      </c>
      <c r="T62" s="131">
        <f t="shared" si="35"/>
        <v>22194.476190476184</v>
      </c>
      <c r="U62" s="131">
        <f t="shared" si="35"/>
        <v>29713.476190476184</v>
      </c>
      <c r="V62" s="131">
        <f t="shared" si="35"/>
        <v>31732.476190476184</v>
      </c>
      <c r="W62" s="131">
        <f t="shared" si="35"/>
        <v>33782.476190476184</v>
      </c>
      <c r="X62" s="131">
        <f t="shared" si="35"/>
        <v>35872.476190476184</v>
      </c>
      <c r="Y62" s="131">
        <f t="shared" si="35"/>
        <v>37922.476190476184</v>
      </c>
      <c r="Z62" s="131">
        <f t="shared" si="35"/>
        <v>39489.476190476184</v>
      </c>
      <c r="AA62" s="604">
        <f t="shared" si="35"/>
        <v>40226.476190476184</v>
      </c>
      <c r="AB62" s="131">
        <f t="shared" si="35"/>
        <v>35767.476190476191</v>
      </c>
      <c r="AC62" s="131">
        <f t="shared" si="35"/>
        <v>36983.476190476191</v>
      </c>
      <c r="AD62" s="131">
        <f t="shared" si="35"/>
        <v>38199.476190476191</v>
      </c>
      <c r="AE62" s="131">
        <f t="shared" si="35"/>
        <v>39119.476190476191</v>
      </c>
      <c r="AF62" s="131">
        <f t="shared" si="35"/>
        <v>39459.476190476191</v>
      </c>
      <c r="AG62" s="131">
        <f t="shared" si="35"/>
        <v>41199.476190476191</v>
      </c>
      <c r="AH62" s="131">
        <f t="shared" si="35"/>
        <v>42239.476190476191</v>
      </c>
      <c r="AI62" s="131">
        <f t="shared" si="35"/>
        <v>42717.476190476191</v>
      </c>
      <c r="AJ62" s="131">
        <f t="shared" si="35"/>
        <v>43235.476190476191</v>
      </c>
      <c r="AK62" s="131">
        <f t="shared" si="35"/>
        <v>43713.476190476191</v>
      </c>
      <c r="AL62" s="131">
        <f t="shared" si="35"/>
        <v>44231.476190476191</v>
      </c>
      <c r="AM62" s="131">
        <f t="shared" si="35"/>
        <v>44709.476190476191</v>
      </c>
    </row>
    <row r="63" spans="1:39" s="99" customFormat="1">
      <c r="B63" s="142"/>
      <c r="D63" s="135"/>
      <c r="E63" s="135"/>
      <c r="F63" s="135"/>
      <c r="G63" s="135"/>
      <c r="H63" s="135"/>
      <c r="I63" s="135"/>
      <c r="J63" s="135"/>
      <c r="K63" s="135"/>
      <c r="L63" s="135"/>
      <c r="M63" s="135"/>
      <c r="N63" s="135"/>
      <c r="O63" s="608"/>
      <c r="P63" s="136"/>
      <c r="Q63" s="136"/>
      <c r="R63" s="136"/>
      <c r="S63" s="136"/>
      <c r="T63" s="136"/>
      <c r="U63" s="136"/>
      <c r="V63" s="136"/>
      <c r="W63" s="136"/>
      <c r="X63" s="136"/>
      <c r="Y63" s="136"/>
      <c r="Z63" s="136"/>
      <c r="AA63" s="607"/>
      <c r="AB63" s="136"/>
      <c r="AC63" s="136"/>
      <c r="AD63" s="136"/>
      <c r="AE63" s="136"/>
      <c r="AF63" s="136"/>
      <c r="AG63" s="136"/>
      <c r="AH63" s="136"/>
      <c r="AI63" s="136"/>
      <c r="AJ63" s="136"/>
      <c r="AK63" s="136"/>
      <c r="AL63" s="136"/>
      <c r="AM63" s="136"/>
    </row>
    <row r="64" spans="1:39" s="99" customFormat="1">
      <c r="B64" s="328" t="s">
        <v>119</v>
      </c>
      <c r="C64" s="329"/>
      <c r="D64" s="332">
        <f t="shared" ref="D64:AM64" si="36">-IF(D36&gt;$K25,0,IPMT($K24/12,D36,$K25,-$K23))</f>
        <v>-5716.666666666667</v>
      </c>
      <c r="E64" s="332">
        <f t="shared" si="36"/>
        <v>-5636.8170372332252</v>
      </c>
      <c r="F64" s="332">
        <f t="shared" si="36"/>
        <v>-5556.5016182947538</v>
      </c>
      <c r="G64" s="332">
        <f t="shared" si="36"/>
        <v>-5475.7176927458086</v>
      </c>
      <c r="H64" s="332">
        <f t="shared" si="36"/>
        <v>-5394.4625276311599</v>
      </c>
      <c r="I64" s="332">
        <f t="shared" si="36"/>
        <v>-5312.7333740533441</v>
      </c>
      <c r="J64" s="332">
        <f t="shared" si="36"/>
        <v>-5230.5274670796562</v>
      </c>
      <c r="K64" s="332">
        <f t="shared" si="36"/>
        <v>-5147.8420256486233</v>
      </c>
      <c r="L64" s="332">
        <f t="shared" si="36"/>
        <v>-5064.6742524759102</v>
      </c>
      <c r="M64" s="332">
        <f t="shared" si="36"/>
        <v>-4981.0213339596876</v>
      </c>
      <c r="N64" s="332">
        <f t="shared" si="36"/>
        <v>-4896.8804400854533</v>
      </c>
      <c r="O64" s="611">
        <f t="shared" si="36"/>
        <v>-4812.2487243302867</v>
      </c>
      <c r="P64" s="332">
        <f t="shared" si="36"/>
        <v>-4727.1233235665495</v>
      </c>
      <c r="Q64" s="332">
        <f t="shared" si="36"/>
        <v>-4641.5013579650222</v>
      </c>
      <c r="R64" s="332">
        <f t="shared" si="36"/>
        <v>-4555.3799308974876</v>
      </c>
      <c r="S64" s="332">
        <f t="shared" si="36"/>
        <v>-4468.7561288387242</v>
      </c>
      <c r="T64" s="332">
        <f t="shared" si="36"/>
        <v>-4381.6270212679519</v>
      </c>
      <c r="U64" s="332">
        <f t="shared" si="36"/>
        <v>-4293.9896605696831</v>
      </c>
      <c r="V64" s="332">
        <f t="shared" si="36"/>
        <v>-4205.8410819340079</v>
      </c>
      <c r="W64" s="332">
        <f t="shared" si="36"/>
        <v>-4117.1783032562917</v>
      </c>
      <c r="X64" s="332">
        <f t="shared" si="36"/>
        <v>-4027.9983250362889</v>
      </c>
      <c r="Y64" s="332">
        <f t="shared" si="36"/>
        <v>-3938.2981302766684</v>
      </c>
      <c r="Z64" s="332">
        <f t="shared" si="36"/>
        <v>-3848.0746843809511</v>
      </c>
      <c r="AA64" s="611">
        <f t="shared" si="36"/>
        <v>-3757.3249350508418</v>
      </c>
      <c r="AB64" s="332">
        <f t="shared" si="36"/>
        <v>-3666.0458121829747</v>
      </c>
      <c r="AC64" s="332">
        <f t="shared" si="36"/>
        <v>-3574.2342277650423</v>
      </c>
      <c r="AD64" s="332">
        <f t="shared" si="36"/>
        <v>-3481.8870757713407</v>
      </c>
      <c r="AE64" s="332">
        <f t="shared" si="36"/>
        <v>-3389.0012320576752</v>
      </c>
      <c r="AF64" s="332">
        <f t="shared" si="36"/>
        <v>-3295.5735542556804</v>
      </c>
      <c r="AG64" s="332">
        <f t="shared" si="36"/>
        <v>-3201.6008816665067</v>
      </c>
      <c r="AH64" s="332">
        <f t="shared" si="36"/>
        <v>-3107.0800351538969</v>
      </c>
      <c r="AI64" s="332">
        <f t="shared" si="36"/>
        <v>-3012.0078170366296</v>
      </c>
      <c r="AJ64" s="332">
        <f t="shared" si="36"/>
        <v>-2916.3810109803449</v>
      </c>
      <c r="AK64" s="332">
        <f t="shared" si="36"/>
        <v>-2820.196381888732</v>
      </c>
      <c r="AL64" s="332">
        <f t="shared" si="36"/>
        <v>-2723.4506757940849</v>
      </c>
      <c r="AM64" s="332">
        <f t="shared" si="36"/>
        <v>-2626.1406197472193</v>
      </c>
    </row>
    <row r="65" spans="2:39" s="130" customFormat="1">
      <c r="B65" s="129" t="s">
        <v>120</v>
      </c>
      <c r="C65" s="327"/>
      <c r="D65" s="131">
        <f t="shared" ref="D65:AM65" si="37">D62+D64</f>
        <v>-17287.857142857141</v>
      </c>
      <c r="E65" s="131">
        <f t="shared" si="37"/>
        <v>-16780.007513423701</v>
      </c>
      <c r="F65" s="131">
        <f t="shared" si="37"/>
        <v>-13571.692094485228</v>
      </c>
      <c r="G65" s="131">
        <f t="shared" si="37"/>
        <v>-7107.9081689362838</v>
      </c>
      <c r="H65" s="131">
        <f t="shared" si="37"/>
        <v>-4156.6530038216351</v>
      </c>
      <c r="I65" s="131">
        <f t="shared" si="37"/>
        <v>1545.0761497561807</v>
      </c>
      <c r="J65" s="131">
        <f t="shared" si="37"/>
        <v>10397.28205672987</v>
      </c>
      <c r="K65" s="131">
        <f t="shared" si="37"/>
        <v>16764.967498160902</v>
      </c>
      <c r="L65" s="131">
        <f t="shared" si="37"/>
        <v>17673.135271333616</v>
      </c>
      <c r="M65" s="131">
        <f t="shared" si="37"/>
        <v>18581.788189849838</v>
      </c>
      <c r="N65" s="131">
        <f t="shared" si="37"/>
        <v>20415.929083724073</v>
      </c>
      <c r="O65" s="604">
        <f t="shared" si="37"/>
        <v>21325.560799479241</v>
      </c>
      <c r="P65" s="131">
        <f t="shared" si="37"/>
        <v>9891.3528669096358</v>
      </c>
      <c r="Q65" s="131">
        <f t="shared" si="37"/>
        <v>11365.974832511163</v>
      </c>
      <c r="R65" s="131">
        <f t="shared" si="37"/>
        <v>12841.096259578695</v>
      </c>
      <c r="S65" s="131">
        <f t="shared" si="37"/>
        <v>14316.720061637459</v>
      </c>
      <c r="T65" s="131">
        <f t="shared" si="37"/>
        <v>17812.849169208232</v>
      </c>
      <c r="U65" s="131">
        <f t="shared" si="37"/>
        <v>25419.486529906499</v>
      </c>
      <c r="V65" s="131">
        <f t="shared" si="37"/>
        <v>27526.635108542177</v>
      </c>
      <c r="W65" s="131">
        <f t="shared" si="37"/>
        <v>29665.297887219891</v>
      </c>
      <c r="X65" s="131">
        <f t="shared" si="37"/>
        <v>31844.477865439894</v>
      </c>
      <c r="Y65" s="131">
        <f t="shared" si="37"/>
        <v>33984.178060199512</v>
      </c>
      <c r="Z65" s="131">
        <f t="shared" si="37"/>
        <v>35641.40150609523</v>
      </c>
      <c r="AA65" s="604">
        <f t="shared" si="37"/>
        <v>36469.151255425342</v>
      </c>
      <c r="AB65" s="131">
        <f t="shared" si="37"/>
        <v>32101.430378293215</v>
      </c>
      <c r="AC65" s="131">
        <f t="shared" si="37"/>
        <v>33409.241962711152</v>
      </c>
      <c r="AD65" s="131">
        <f t="shared" si="37"/>
        <v>34717.589114704853</v>
      </c>
      <c r="AE65" s="131">
        <f t="shared" si="37"/>
        <v>35730.474958418519</v>
      </c>
      <c r="AF65" s="131">
        <f t="shared" si="37"/>
        <v>36163.902636220511</v>
      </c>
      <c r="AG65" s="131">
        <f t="shared" si="37"/>
        <v>37997.875308809686</v>
      </c>
      <c r="AH65" s="131">
        <f t="shared" si="37"/>
        <v>39132.396155322291</v>
      </c>
      <c r="AI65" s="131">
        <f t="shared" si="37"/>
        <v>39705.468373439558</v>
      </c>
      <c r="AJ65" s="131">
        <f t="shared" si="37"/>
        <v>40319.095179495846</v>
      </c>
      <c r="AK65" s="131">
        <f t="shared" si="37"/>
        <v>40893.27980858746</v>
      </c>
      <c r="AL65" s="131">
        <f t="shared" si="37"/>
        <v>41508.025514682107</v>
      </c>
      <c r="AM65" s="131">
        <f t="shared" si="37"/>
        <v>42083.335570728974</v>
      </c>
    </row>
    <row r="66" spans="2:39" s="125" customFormat="1">
      <c r="B66" s="129"/>
      <c r="C66" s="144"/>
      <c r="D66" s="145"/>
      <c r="E66" s="145"/>
      <c r="F66" s="145"/>
      <c r="G66" s="145"/>
      <c r="H66" s="145"/>
      <c r="I66" s="145"/>
      <c r="J66" s="145"/>
      <c r="K66" s="145"/>
      <c r="L66" s="145"/>
      <c r="M66" s="145"/>
      <c r="N66" s="145"/>
      <c r="O66" s="612"/>
      <c r="P66" s="146"/>
      <c r="Q66" s="145"/>
      <c r="R66" s="145"/>
      <c r="S66" s="145"/>
      <c r="T66" s="145"/>
      <c r="U66" s="145"/>
      <c r="V66" s="145"/>
      <c r="W66" s="145"/>
      <c r="X66" s="145"/>
      <c r="Y66" s="145"/>
      <c r="Z66" s="145"/>
      <c r="AA66" s="612"/>
      <c r="AB66" s="146"/>
      <c r="AC66" s="145"/>
      <c r="AD66" s="145"/>
      <c r="AE66" s="145"/>
      <c r="AF66" s="145"/>
      <c r="AG66" s="145"/>
      <c r="AH66" s="145"/>
      <c r="AI66" s="145"/>
      <c r="AJ66" s="145"/>
      <c r="AK66" s="145"/>
      <c r="AL66" s="145"/>
      <c r="AM66" s="145"/>
    </row>
    <row r="67" spans="2:39" s="125" customFormat="1">
      <c r="B67" s="328" t="s">
        <v>121</v>
      </c>
      <c r="C67" s="333"/>
      <c r="D67" s="334">
        <f>-D127</f>
        <v>0</v>
      </c>
      <c r="E67" s="334">
        <f t="shared" ref="E67:AM67" si="38">-E127</f>
        <v>0</v>
      </c>
      <c r="F67" s="334">
        <f t="shared" si="38"/>
        <v>0</v>
      </c>
      <c r="G67" s="334">
        <f t="shared" si="38"/>
        <v>0</v>
      </c>
      <c r="H67" s="334">
        <f t="shared" si="38"/>
        <v>0</v>
      </c>
      <c r="I67" s="334">
        <f t="shared" si="38"/>
        <v>0</v>
      </c>
      <c r="J67" s="334">
        <f t="shared" si="38"/>
        <v>0</v>
      </c>
      <c r="K67" s="334">
        <f t="shared" si="38"/>
        <v>0</v>
      </c>
      <c r="L67" s="334">
        <f t="shared" si="38"/>
        <v>0</v>
      </c>
      <c r="M67" s="334">
        <f t="shared" si="38"/>
        <v>0</v>
      </c>
      <c r="N67" s="334">
        <f t="shared" si="38"/>
        <v>0</v>
      </c>
      <c r="O67" s="613">
        <f t="shared" si="38"/>
        <v>0</v>
      </c>
      <c r="P67" s="334">
        <f t="shared" si="38"/>
        <v>0</v>
      </c>
      <c r="Q67" s="334">
        <f t="shared" si="38"/>
        <v>0</v>
      </c>
      <c r="R67" s="334">
        <f t="shared" si="38"/>
        <v>0</v>
      </c>
      <c r="S67" s="334">
        <f t="shared" si="38"/>
        <v>0</v>
      </c>
      <c r="T67" s="334">
        <f t="shared" si="38"/>
        <v>0</v>
      </c>
      <c r="U67" s="334">
        <f t="shared" si="38"/>
        <v>0</v>
      </c>
      <c r="V67" s="334">
        <f t="shared" si="38"/>
        <v>0</v>
      </c>
      <c r="W67" s="334">
        <f t="shared" si="38"/>
        <v>0</v>
      </c>
      <c r="X67" s="334">
        <f t="shared" si="38"/>
        <v>-3196.7023412926633</v>
      </c>
      <c r="Y67" s="334">
        <f t="shared" si="38"/>
        <v>-7725.4070406113315</v>
      </c>
      <c r="Z67" s="334">
        <f t="shared" si="38"/>
        <v>-8056.8517297904755</v>
      </c>
      <c r="AA67" s="613">
        <f t="shared" si="38"/>
        <v>-8222.4016796564974</v>
      </c>
      <c r="AB67" s="334">
        <f t="shared" si="38"/>
        <v>-7348.8575042300718</v>
      </c>
      <c r="AC67" s="334">
        <f t="shared" si="38"/>
        <v>-7610.41982111366</v>
      </c>
      <c r="AD67" s="334">
        <f t="shared" si="38"/>
        <v>-7872.0892515123996</v>
      </c>
      <c r="AE67" s="334">
        <f t="shared" si="38"/>
        <v>-8074.6664202551328</v>
      </c>
      <c r="AF67" s="334">
        <f t="shared" si="38"/>
        <v>-8161.3519558155313</v>
      </c>
      <c r="AG67" s="334">
        <f t="shared" si="38"/>
        <v>-8528.1464903333672</v>
      </c>
      <c r="AH67" s="334">
        <f t="shared" si="38"/>
        <v>-8755.0506596358882</v>
      </c>
      <c r="AI67" s="334">
        <f t="shared" si="38"/>
        <v>-8869.6651032593418</v>
      </c>
      <c r="AJ67" s="334">
        <f t="shared" si="38"/>
        <v>-8992.3904644705981</v>
      </c>
      <c r="AK67" s="334">
        <f t="shared" si="38"/>
        <v>-9107.227390288921</v>
      </c>
      <c r="AL67" s="334">
        <f t="shared" si="38"/>
        <v>-9230.1765315078501</v>
      </c>
      <c r="AM67" s="334">
        <f t="shared" si="38"/>
        <v>-9345.2385427172248</v>
      </c>
    </row>
    <row r="68" spans="2:39" s="148" customFormat="1" ht="20" customHeight="1" thickBot="1">
      <c r="B68" s="340" t="s">
        <v>122</v>
      </c>
      <c r="C68" s="341"/>
      <c r="D68" s="342">
        <f t="shared" ref="D68:AM68" si="39">D65+D67</f>
        <v>-17287.857142857141</v>
      </c>
      <c r="E68" s="342">
        <f t="shared" si="39"/>
        <v>-16780.007513423701</v>
      </c>
      <c r="F68" s="342">
        <f t="shared" si="39"/>
        <v>-13571.692094485228</v>
      </c>
      <c r="G68" s="342">
        <f t="shared" si="39"/>
        <v>-7107.9081689362838</v>
      </c>
      <c r="H68" s="342">
        <f t="shared" si="39"/>
        <v>-4156.6530038216351</v>
      </c>
      <c r="I68" s="342">
        <f t="shared" si="39"/>
        <v>1545.0761497561807</v>
      </c>
      <c r="J68" s="342">
        <f t="shared" si="39"/>
        <v>10397.28205672987</v>
      </c>
      <c r="K68" s="342">
        <f t="shared" si="39"/>
        <v>16764.967498160902</v>
      </c>
      <c r="L68" s="342">
        <f t="shared" si="39"/>
        <v>17673.135271333616</v>
      </c>
      <c r="M68" s="342">
        <f t="shared" si="39"/>
        <v>18581.788189849838</v>
      </c>
      <c r="N68" s="342">
        <f t="shared" si="39"/>
        <v>20415.929083724073</v>
      </c>
      <c r="O68" s="614">
        <f t="shared" si="39"/>
        <v>21325.560799479241</v>
      </c>
      <c r="P68" s="342">
        <f t="shared" si="39"/>
        <v>9891.3528669096358</v>
      </c>
      <c r="Q68" s="342">
        <f t="shared" si="39"/>
        <v>11365.974832511163</v>
      </c>
      <c r="R68" s="342">
        <f t="shared" si="39"/>
        <v>12841.096259578695</v>
      </c>
      <c r="S68" s="342">
        <f t="shared" si="39"/>
        <v>14316.720061637459</v>
      </c>
      <c r="T68" s="342">
        <f t="shared" si="39"/>
        <v>17812.849169208232</v>
      </c>
      <c r="U68" s="342">
        <f t="shared" si="39"/>
        <v>25419.486529906499</v>
      </c>
      <c r="V68" s="342">
        <f t="shared" si="39"/>
        <v>27526.635108542177</v>
      </c>
      <c r="W68" s="342">
        <f t="shared" si="39"/>
        <v>29665.297887219891</v>
      </c>
      <c r="X68" s="342">
        <f t="shared" si="39"/>
        <v>28647.77552414723</v>
      </c>
      <c r="Y68" s="342">
        <f t="shared" si="39"/>
        <v>26258.771019588181</v>
      </c>
      <c r="Z68" s="342">
        <f t="shared" si="39"/>
        <v>27584.549776304753</v>
      </c>
      <c r="AA68" s="614">
        <f t="shared" si="39"/>
        <v>28246.749575768845</v>
      </c>
      <c r="AB68" s="342">
        <f t="shared" si="39"/>
        <v>24752.572874063142</v>
      </c>
      <c r="AC68" s="342">
        <f t="shared" si="39"/>
        <v>25798.822141597491</v>
      </c>
      <c r="AD68" s="342">
        <f t="shared" si="39"/>
        <v>26845.499863192454</v>
      </c>
      <c r="AE68" s="342">
        <f t="shared" si="39"/>
        <v>27655.808538163386</v>
      </c>
      <c r="AF68" s="342">
        <f t="shared" si="39"/>
        <v>28002.55068040498</v>
      </c>
      <c r="AG68" s="342">
        <f t="shared" si="39"/>
        <v>29469.728818476317</v>
      </c>
      <c r="AH68" s="342">
        <f t="shared" si="39"/>
        <v>30377.345495686401</v>
      </c>
      <c r="AI68" s="342">
        <f t="shared" si="39"/>
        <v>30835.803270180215</v>
      </c>
      <c r="AJ68" s="342">
        <f t="shared" si="39"/>
        <v>31326.704715025247</v>
      </c>
      <c r="AK68" s="342">
        <f t="shared" si="39"/>
        <v>31786.052418298539</v>
      </c>
      <c r="AL68" s="342">
        <f t="shared" si="39"/>
        <v>32277.848983174255</v>
      </c>
      <c r="AM68" s="342">
        <f t="shared" si="39"/>
        <v>32738.097028011747</v>
      </c>
    </row>
    <row r="69" spans="2:39" s="125" customFormat="1" ht="17" thickTop="1">
      <c r="B69" s="343"/>
      <c r="C69" s="344"/>
      <c r="D69" s="345"/>
      <c r="E69" s="345"/>
      <c r="F69" s="345"/>
      <c r="G69" s="345"/>
      <c r="H69" s="345"/>
      <c r="I69" s="345"/>
      <c r="J69" s="345"/>
      <c r="K69" s="345"/>
      <c r="L69" s="345"/>
      <c r="M69" s="345"/>
      <c r="N69" s="345"/>
      <c r="O69" s="615"/>
      <c r="P69" s="345"/>
      <c r="Q69" s="345"/>
      <c r="R69" s="345"/>
      <c r="S69" s="345"/>
      <c r="T69" s="345"/>
      <c r="U69" s="345"/>
      <c r="V69" s="345"/>
      <c r="W69" s="345"/>
      <c r="X69" s="345"/>
      <c r="Y69" s="345"/>
      <c r="Z69" s="345"/>
      <c r="AA69" s="615"/>
      <c r="AB69" s="345"/>
      <c r="AC69" s="345"/>
      <c r="AD69" s="345"/>
      <c r="AE69" s="345"/>
      <c r="AF69" s="345"/>
      <c r="AG69" s="345"/>
      <c r="AH69" s="345"/>
      <c r="AI69" s="345"/>
      <c r="AJ69" s="345"/>
      <c r="AK69" s="345"/>
      <c r="AL69" s="345"/>
      <c r="AM69" s="345"/>
    </row>
    <row r="70" spans="2:39" s="125" customFormat="1">
      <c r="B70" s="95"/>
      <c r="D70" s="145"/>
      <c r="E70" s="145"/>
      <c r="F70" s="145"/>
      <c r="G70" s="145"/>
      <c r="H70" s="145"/>
      <c r="I70" s="145"/>
      <c r="J70" s="145"/>
      <c r="K70" s="145"/>
      <c r="L70" s="145"/>
      <c r="M70" s="145"/>
      <c r="N70" s="145"/>
      <c r="O70" s="612"/>
      <c r="P70" s="146"/>
      <c r="Q70" s="145"/>
      <c r="R70" s="145"/>
      <c r="S70" s="145"/>
      <c r="T70" s="145"/>
      <c r="U70" s="145"/>
      <c r="V70" s="145"/>
      <c r="W70" s="145"/>
      <c r="X70" s="145"/>
      <c r="Y70" s="145"/>
      <c r="Z70" s="145"/>
      <c r="AA70" s="612"/>
      <c r="AB70" s="146"/>
      <c r="AC70" s="145"/>
      <c r="AD70" s="145"/>
      <c r="AE70" s="145"/>
      <c r="AF70" s="145"/>
      <c r="AG70" s="145"/>
      <c r="AH70" s="145"/>
      <c r="AI70" s="145"/>
      <c r="AJ70" s="145"/>
      <c r="AK70" s="145"/>
      <c r="AL70" s="145"/>
      <c r="AM70" s="145"/>
    </row>
    <row r="71" spans="2:39" s="149" customFormat="1" ht="17" thickBot="1">
      <c r="B71" s="321" t="s">
        <v>123</v>
      </c>
      <c r="C71" s="322"/>
      <c r="D71" s="323">
        <f>-(D57+D61+D64)/D43</f>
        <v>51174.998760351067</v>
      </c>
      <c r="E71" s="323">
        <f t="shared" ref="E71:AM71" si="40">-(E57+E61+E64)/E43</f>
        <v>51022.409483675809</v>
      </c>
      <c r="F71" s="323">
        <f t="shared" si="40"/>
        <v>51123.656466310887</v>
      </c>
      <c r="G71" s="323">
        <f t="shared" si="40"/>
        <v>50807.027963498986</v>
      </c>
      <c r="H71" s="323">
        <f t="shared" si="40"/>
        <v>51651.525570709702</v>
      </c>
      <c r="I71" s="323">
        <f t="shared" si="40"/>
        <v>50994.849414200995</v>
      </c>
      <c r="J71" s="323">
        <f t="shared" si="40"/>
        <v>51118.14114586082</v>
      </c>
      <c r="K71" s="323">
        <f t="shared" si="40"/>
        <v>50983.158181251507</v>
      </c>
      <c r="L71" s="323">
        <f t="shared" si="40"/>
        <v>50824.997753885371</v>
      </c>
      <c r="M71" s="323">
        <f t="shared" si="40"/>
        <v>50666.896167622763</v>
      </c>
      <c r="N71" s="323">
        <f t="shared" si="40"/>
        <v>50501.968900315958</v>
      </c>
      <c r="O71" s="616">
        <f t="shared" si="40"/>
        <v>50344.329614379581</v>
      </c>
      <c r="P71" s="323">
        <f t="shared" si="40"/>
        <v>75778.333838236489</v>
      </c>
      <c r="Q71" s="323">
        <f t="shared" si="40"/>
        <v>75601.319132101286</v>
      </c>
      <c r="R71" s="323">
        <f t="shared" si="40"/>
        <v>75425.391071152873</v>
      </c>
      <c r="S71" s="323">
        <f t="shared" si="40"/>
        <v>75250.415419207216</v>
      </c>
      <c r="T71" s="323">
        <f t="shared" si="40"/>
        <v>76262.356520726607</v>
      </c>
      <c r="U71" s="323">
        <f t="shared" si="40"/>
        <v>74825.767044195731</v>
      </c>
      <c r="V71" s="323">
        <f t="shared" si="40"/>
        <v>74679.099283211981</v>
      </c>
      <c r="W71" s="323">
        <f t="shared" si="40"/>
        <v>74528.644392842121</v>
      </c>
      <c r="X71" s="323">
        <f t="shared" si="40"/>
        <v>74312.944200232159</v>
      </c>
      <c r="Y71" s="323">
        <f t="shared" si="40"/>
        <v>74161.554602265474</v>
      </c>
      <c r="Z71" s="323">
        <f t="shared" si="40"/>
        <v>73996.861255144482</v>
      </c>
      <c r="AA71" s="616">
        <f t="shared" si="40"/>
        <v>73884.13961843132</v>
      </c>
      <c r="AB71" s="323">
        <f t="shared" si="40"/>
        <v>92362.852219480948</v>
      </c>
      <c r="AC71" s="323">
        <f t="shared" si="40"/>
        <v>92149.899550218979</v>
      </c>
      <c r="AD71" s="323">
        <f t="shared" si="40"/>
        <v>91938.005676617293</v>
      </c>
      <c r="AE71" s="323">
        <f t="shared" si="40"/>
        <v>91934.81773608792</v>
      </c>
      <c r="AF71" s="323">
        <f t="shared" si="40"/>
        <v>92865.640471235442</v>
      </c>
      <c r="AG71" s="323">
        <f t="shared" si="40"/>
        <v>91542.526109268714</v>
      </c>
      <c r="AH71" s="323">
        <f t="shared" si="40"/>
        <v>91346.751323664197</v>
      </c>
      <c r="AI71" s="323">
        <f t="shared" si="40"/>
        <v>91170.935717994682</v>
      </c>
      <c r="AJ71" s="323">
        <f t="shared" si="40"/>
        <v>90930.218893601283</v>
      </c>
      <c r="AK71" s="323">
        <f t="shared" si="40"/>
        <v>90753.231170618179</v>
      </c>
      <c r="AL71" s="323">
        <f t="shared" si="40"/>
        <v>90511.355640944617</v>
      </c>
      <c r="AM71" s="323">
        <f t="shared" si="40"/>
        <v>90333.159408408304</v>
      </c>
    </row>
    <row r="72" spans="2:39" s="125" customFormat="1">
      <c r="B72" s="95"/>
      <c r="O72" s="617"/>
      <c r="P72" s="150"/>
      <c r="AA72" s="617"/>
      <c r="AB72" s="150"/>
    </row>
    <row r="73" spans="2:39" s="125" customFormat="1">
      <c r="B73" s="95"/>
      <c r="O73" s="617"/>
      <c r="P73" s="150"/>
      <c r="AA73" s="617"/>
      <c r="AB73" s="150"/>
    </row>
    <row r="74" spans="2:39" s="125" customFormat="1">
      <c r="B74" s="95"/>
      <c r="O74" s="617"/>
      <c r="P74" s="150"/>
      <c r="AA74" s="617"/>
      <c r="AB74" s="150"/>
    </row>
    <row r="75" spans="2:39" s="347" customFormat="1" ht="3" customHeight="1">
      <c r="B75" s="346"/>
      <c r="O75" s="618"/>
      <c r="P75" s="348"/>
      <c r="AA75" s="618"/>
      <c r="AB75" s="348"/>
    </row>
    <row r="76" spans="2:39" s="125" customFormat="1">
      <c r="B76" s="95"/>
      <c r="O76" s="617"/>
      <c r="P76" s="150"/>
      <c r="AA76" s="617"/>
      <c r="AB76" s="150"/>
    </row>
    <row r="77" spans="2:39" s="125" customFormat="1">
      <c r="B77" s="95"/>
      <c r="O77" s="617"/>
      <c r="P77" s="150"/>
      <c r="AA77" s="617"/>
      <c r="AB77" s="150"/>
    </row>
    <row r="78" spans="2:39" s="125" customFormat="1">
      <c r="B78" s="95"/>
      <c r="O78" s="617"/>
      <c r="P78" s="150"/>
      <c r="AA78" s="617"/>
      <c r="AB78" s="150"/>
    </row>
    <row r="79" spans="2:39" s="99" customFormat="1">
      <c r="B79" s="94"/>
      <c r="O79" s="494"/>
      <c r="P79" s="102"/>
      <c r="Q79" s="103"/>
      <c r="R79" s="103"/>
      <c r="S79" s="103"/>
      <c r="T79" s="103"/>
      <c r="U79" s="103"/>
      <c r="V79" s="103"/>
      <c r="W79" s="103"/>
      <c r="X79" s="103"/>
      <c r="Y79" s="103"/>
      <c r="Z79" s="103"/>
      <c r="AA79" s="599"/>
      <c r="AB79" s="102"/>
    </row>
    <row r="80" spans="2:39" s="99" customFormat="1">
      <c r="B80" s="94"/>
      <c r="C80" s="103"/>
      <c r="O80" s="494"/>
      <c r="P80" s="102"/>
      <c r="Q80" s="103"/>
      <c r="R80" s="103"/>
      <c r="S80" s="103"/>
      <c r="T80" s="103"/>
      <c r="U80" s="103"/>
      <c r="V80" s="103"/>
      <c r="W80" s="103"/>
      <c r="X80" s="103"/>
      <c r="Y80" s="103"/>
      <c r="Z80" s="103"/>
      <c r="AA80" s="599"/>
      <c r="AB80" s="102"/>
    </row>
    <row r="81" spans="2:60" s="99" customFormat="1">
      <c r="B81" s="94"/>
      <c r="C81" s="103"/>
      <c r="O81" s="494"/>
      <c r="P81" s="102"/>
      <c r="Q81" s="103"/>
      <c r="R81" s="103"/>
      <c r="S81" s="103"/>
      <c r="T81" s="103"/>
      <c r="U81" s="103"/>
      <c r="V81" s="103"/>
      <c r="W81" s="103"/>
      <c r="X81" s="103"/>
      <c r="Y81" s="103"/>
      <c r="Z81" s="103"/>
      <c r="AA81" s="599"/>
      <c r="AB81" s="102"/>
    </row>
    <row r="82" spans="2:60" s="99" customFormat="1">
      <c r="B82" s="94"/>
      <c r="C82" s="103"/>
      <c r="O82" s="494"/>
      <c r="P82" s="102"/>
      <c r="Q82" s="103"/>
      <c r="R82" s="103"/>
      <c r="S82" s="103"/>
      <c r="T82" s="103"/>
      <c r="U82" s="103"/>
      <c r="V82" s="103"/>
      <c r="W82" s="103"/>
      <c r="X82" s="103"/>
      <c r="Y82" s="103"/>
      <c r="Z82" s="103"/>
      <c r="AA82" s="599"/>
      <c r="AB82" s="102"/>
    </row>
    <row r="83" spans="2:60" s="99" customFormat="1">
      <c r="B83" s="94"/>
      <c r="C83" s="103"/>
      <c r="O83" s="494"/>
      <c r="P83" s="102"/>
      <c r="Q83" s="103"/>
      <c r="R83" s="103"/>
      <c r="S83" s="103"/>
      <c r="T83" s="103"/>
      <c r="U83" s="103"/>
      <c r="V83" s="103"/>
      <c r="W83" s="103"/>
      <c r="X83" s="103"/>
      <c r="Y83" s="103"/>
      <c r="Z83" s="103"/>
      <c r="AA83" s="599"/>
      <c r="AB83" s="102"/>
    </row>
    <row r="84" spans="2:60" s="99" customFormat="1">
      <c r="B84" s="94"/>
      <c r="O84" s="494"/>
      <c r="P84" s="102"/>
      <c r="Q84" s="103"/>
      <c r="R84" s="103"/>
      <c r="S84" s="103"/>
      <c r="T84" s="103"/>
      <c r="U84" s="103"/>
      <c r="V84" s="103"/>
      <c r="W84" s="103"/>
      <c r="X84" s="103"/>
      <c r="Y84" s="103"/>
      <c r="Z84" s="103"/>
      <c r="AA84" s="599"/>
      <c r="AB84" s="102"/>
    </row>
    <row r="85" spans="2:60" s="99" customFormat="1">
      <c r="B85" s="94"/>
      <c r="O85" s="494"/>
      <c r="P85" s="102"/>
      <c r="Q85" s="103"/>
      <c r="R85" s="103"/>
      <c r="S85" s="103"/>
      <c r="T85" s="103"/>
      <c r="U85" s="103"/>
      <c r="V85" s="103"/>
      <c r="W85" s="103"/>
      <c r="X85" s="103"/>
      <c r="Y85" s="103"/>
      <c r="Z85" s="103"/>
      <c r="AA85" s="599"/>
      <c r="AB85" s="102"/>
    </row>
    <row r="86" spans="2:60" s="1" customFormat="1" ht="25" thickBot="1">
      <c r="B86" s="324" t="s">
        <v>23</v>
      </c>
      <c r="C86" s="318" t="str">
        <f>C35</f>
        <v>Month:</v>
      </c>
      <c r="D86" s="319">
        <f>D35</f>
        <v>45688</v>
      </c>
      <c r="E86" s="319">
        <f t="shared" ref="E86:AM86" si="41">E35</f>
        <v>45689</v>
      </c>
      <c r="F86" s="319">
        <f t="shared" si="41"/>
        <v>45717</v>
      </c>
      <c r="G86" s="319">
        <f t="shared" si="41"/>
        <v>45748</v>
      </c>
      <c r="H86" s="319">
        <f t="shared" si="41"/>
        <v>45778</v>
      </c>
      <c r="I86" s="319">
        <f t="shared" si="41"/>
        <v>45809</v>
      </c>
      <c r="J86" s="319">
        <f t="shared" si="41"/>
        <v>45839</v>
      </c>
      <c r="K86" s="319">
        <f t="shared" si="41"/>
        <v>45870</v>
      </c>
      <c r="L86" s="319">
        <f t="shared" si="41"/>
        <v>45901</v>
      </c>
      <c r="M86" s="319">
        <f t="shared" si="41"/>
        <v>45931</v>
      </c>
      <c r="N86" s="319">
        <f t="shared" si="41"/>
        <v>45962</v>
      </c>
      <c r="O86" s="579">
        <f t="shared" si="41"/>
        <v>45992</v>
      </c>
      <c r="P86" s="319">
        <f t="shared" si="41"/>
        <v>46023</v>
      </c>
      <c r="Q86" s="319">
        <f t="shared" si="41"/>
        <v>46054</v>
      </c>
      <c r="R86" s="319">
        <f t="shared" si="41"/>
        <v>46082</v>
      </c>
      <c r="S86" s="319">
        <f t="shared" si="41"/>
        <v>46113</v>
      </c>
      <c r="T86" s="319">
        <f t="shared" si="41"/>
        <v>46143</v>
      </c>
      <c r="U86" s="319">
        <f t="shared" si="41"/>
        <v>46174</v>
      </c>
      <c r="V86" s="319">
        <f t="shared" si="41"/>
        <v>46204</v>
      </c>
      <c r="W86" s="319">
        <f t="shared" si="41"/>
        <v>46235</v>
      </c>
      <c r="X86" s="319">
        <f t="shared" si="41"/>
        <v>46266</v>
      </c>
      <c r="Y86" s="319">
        <f t="shared" si="41"/>
        <v>46296</v>
      </c>
      <c r="Z86" s="319">
        <f t="shared" si="41"/>
        <v>46327</v>
      </c>
      <c r="AA86" s="579">
        <f t="shared" si="41"/>
        <v>46357</v>
      </c>
      <c r="AB86" s="319">
        <f t="shared" si="41"/>
        <v>46388</v>
      </c>
      <c r="AC86" s="319">
        <f t="shared" si="41"/>
        <v>46419</v>
      </c>
      <c r="AD86" s="319">
        <f t="shared" si="41"/>
        <v>46447</v>
      </c>
      <c r="AE86" s="319">
        <f t="shared" si="41"/>
        <v>46478</v>
      </c>
      <c r="AF86" s="319">
        <f t="shared" si="41"/>
        <v>46508</v>
      </c>
      <c r="AG86" s="319">
        <f t="shared" si="41"/>
        <v>46539</v>
      </c>
      <c r="AH86" s="319">
        <f t="shared" si="41"/>
        <v>46569</v>
      </c>
      <c r="AI86" s="319">
        <f t="shared" si="41"/>
        <v>46600</v>
      </c>
      <c r="AJ86" s="319">
        <f t="shared" si="41"/>
        <v>46631</v>
      </c>
      <c r="AK86" s="319">
        <f t="shared" si="41"/>
        <v>46661</v>
      </c>
      <c r="AL86" s="319">
        <f t="shared" si="41"/>
        <v>46692</v>
      </c>
      <c r="AM86" s="319">
        <f t="shared" si="41"/>
        <v>46722</v>
      </c>
    </row>
    <row r="87" spans="2:60" s="1" customFormat="1" ht="23" customHeight="1">
      <c r="B87" s="151"/>
      <c r="C87" s="152"/>
      <c r="D87" s="153"/>
      <c r="E87" s="153"/>
      <c r="F87" s="153"/>
      <c r="G87" s="153"/>
      <c r="H87" s="153"/>
      <c r="I87" s="153"/>
      <c r="J87" s="153"/>
      <c r="K87" s="153"/>
      <c r="L87" s="153"/>
      <c r="M87" s="153"/>
      <c r="N87" s="153"/>
      <c r="O87" s="619"/>
      <c r="P87" s="153"/>
      <c r="Q87" s="153"/>
      <c r="R87" s="153"/>
      <c r="S87" s="153"/>
      <c r="T87" s="153"/>
      <c r="U87" s="153"/>
      <c r="V87" s="153"/>
      <c r="W87" s="153"/>
      <c r="X87" s="153"/>
      <c r="Y87" s="153"/>
      <c r="Z87" s="153"/>
      <c r="AA87" s="619"/>
      <c r="AB87" s="153"/>
      <c r="AC87" s="153"/>
      <c r="AD87" s="153"/>
      <c r="AE87" s="153"/>
      <c r="AF87" s="153"/>
      <c r="AG87" s="153"/>
      <c r="AH87" s="153"/>
      <c r="AI87" s="153"/>
      <c r="AJ87" s="153"/>
      <c r="AK87" s="153"/>
      <c r="AL87" s="153"/>
      <c r="AM87" s="153"/>
    </row>
    <row r="88" spans="2:60" ht="20" thickBot="1">
      <c r="B88" s="286" t="s">
        <v>75</v>
      </c>
      <c r="C88" s="283"/>
      <c r="D88" s="308"/>
      <c r="E88" s="308"/>
      <c r="F88" s="308"/>
      <c r="G88" s="308"/>
      <c r="H88" s="308"/>
      <c r="I88" s="308"/>
      <c r="J88" s="308"/>
      <c r="K88" s="308"/>
      <c r="L88" s="308"/>
      <c r="M88" s="308"/>
      <c r="N88" s="308"/>
      <c r="O88" s="620"/>
      <c r="P88" s="308"/>
      <c r="Q88" s="308"/>
      <c r="R88" s="308"/>
      <c r="S88" s="308"/>
      <c r="T88" s="308"/>
      <c r="U88" s="308"/>
      <c r="V88" s="308"/>
      <c r="W88" s="308"/>
      <c r="X88" s="308"/>
      <c r="Y88" s="308"/>
      <c r="Z88" s="308"/>
      <c r="AA88" s="620"/>
      <c r="AB88" s="308"/>
      <c r="AC88" s="308"/>
      <c r="AD88" s="308"/>
      <c r="AE88" s="308"/>
      <c r="AF88" s="308"/>
      <c r="AG88" s="308"/>
      <c r="AH88" s="308"/>
      <c r="AI88" s="308"/>
      <c r="AJ88" s="308"/>
      <c r="AK88" s="308"/>
      <c r="AL88" s="308"/>
      <c r="AM88" s="308"/>
      <c r="AN88" s="103"/>
      <c r="AO88" s="103"/>
      <c r="AP88" s="103"/>
      <c r="AQ88" s="103"/>
      <c r="AR88" s="103"/>
      <c r="AS88" s="103"/>
      <c r="AT88" s="103"/>
      <c r="AU88" s="103"/>
      <c r="AV88" s="103"/>
      <c r="AW88" s="103"/>
      <c r="AX88" s="103"/>
      <c r="AY88" s="103"/>
      <c r="AZ88" s="103"/>
      <c r="BA88" s="103"/>
      <c r="BB88" s="103"/>
      <c r="BC88" s="103"/>
      <c r="BD88" s="103"/>
      <c r="BE88" s="103"/>
      <c r="BF88" s="103"/>
      <c r="BG88" s="103"/>
      <c r="BH88" s="103"/>
    </row>
    <row r="89" spans="2:60">
      <c r="B89" s="95"/>
      <c r="D89" s="102"/>
      <c r="E89" s="102"/>
      <c r="F89" s="102"/>
      <c r="G89" s="102"/>
      <c r="H89" s="102"/>
      <c r="I89" s="102"/>
      <c r="J89" s="102"/>
      <c r="K89" s="102"/>
      <c r="L89" s="102"/>
      <c r="M89" s="102"/>
      <c r="N89" s="102"/>
      <c r="O89" s="599"/>
      <c r="P89" s="102"/>
      <c r="Q89" s="102"/>
      <c r="R89" s="102"/>
      <c r="S89" s="102"/>
      <c r="T89" s="102"/>
      <c r="U89" s="102"/>
      <c r="V89" s="102"/>
      <c r="W89" s="102"/>
      <c r="X89" s="102"/>
      <c r="Y89" s="102"/>
      <c r="Z89" s="102"/>
      <c r="AA89" s="599"/>
      <c r="AB89" s="102"/>
      <c r="AC89" s="102"/>
      <c r="AD89" s="102"/>
      <c r="AE89" s="102"/>
      <c r="AF89" s="102"/>
      <c r="AG89" s="102"/>
      <c r="AH89" s="102"/>
      <c r="AI89" s="102"/>
      <c r="AJ89" s="102"/>
      <c r="AK89" s="102"/>
      <c r="AL89" s="102"/>
      <c r="AM89" s="102"/>
      <c r="AN89" s="103"/>
      <c r="AO89" s="103"/>
      <c r="AP89" s="103"/>
      <c r="AQ89" s="103"/>
      <c r="AR89" s="103"/>
      <c r="AS89" s="103"/>
      <c r="AT89" s="103"/>
      <c r="AU89" s="103"/>
      <c r="AV89" s="103"/>
      <c r="AW89" s="103"/>
      <c r="AX89" s="103"/>
      <c r="AY89" s="103"/>
      <c r="AZ89" s="103"/>
      <c r="BA89" s="103"/>
      <c r="BB89" s="103"/>
      <c r="BC89" s="103"/>
      <c r="BD89" s="103"/>
      <c r="BE89" s="103"/>
      <c r="BF89" s="103"/>
      <c r="BG89" s="103"/>
      <c r="BH89" s="103"/>
    </row>
    <row r="90" spans="2:60">
      <c r="B90" s="95" t="s">
        <v>350</v>
      </c>
      <c r="D90" s="102">
        <f>$K$14</f>
        <v>1500000</v>
      </c>
      <c r="E90" s="102">
        <f t="shared" ref="E90:AM90" si="42">$K$14</f>
        <v>1500000</v>
      </c>
      <c r="F90" s="102">
        <f t="shared" si="42"/>
        <v>1500000</v>
      </c>
      <c r="G90" s="102">
        <f t="shared" si="42"/>
        <v>1500000</v>
      </c>
      <c r="H90" s="102">
        <f t="shared" si="42"/>
        <v>1500000</v>
      </c>
      <c r="I90" s="102">
        <f t="shared" si="42"/>
        <v>1500000</v>
      </c>
      <c r="J90" s="102">
        <f t="shared" si="42"/>
        <v>1500000</v>
      </c>
      <c r="K90" s="102">
        <f t="shared" si="42"/>
        <v>1500000</v>
      </c>
      <c r="L90" s="102">
        <f t="shared" si="42"/>
        <v>1500000</v>
      </c>
      <c r="M90" s="102">
        <f t="shared" si="42"/>
        <v>1500000</v>
      </c>
      <c r="N90" s="102">
        <f t="shared" si="42"/>
        <v>1500000</v>
      </c>
      <c r="O90" s="599">
        <f t="shared" si="42"/>
        <v>1500000</v>
      </c>
      <c r="P90" s="102">
        <f t="shared" si="42"/>
        <v>1500000</v>
      </c>
      <c r="Q90" s="102">
        <f t="shared" si="42"/>
        <v>1500000</v>
      </c>
      <c r="R90" s="102">
        <f t="shared" si="42"/>
        <v>1500000</v>
      </c>
      <c r="S90" s="102">
        <f t="shared" si="42"/>
        <v>1500000</v>
      </c>
      <c r="T90" s="102">
        <f t="shared" si="42"/>
        <v>1500000</v>
      </c>
      <c r="U90" s="102">
        <f t="shared" si="42"/>
        <v>1500000</v>
      </c>
      <c r="V90" s="102">
        <f t="shared" si="42"/>
        <v>1500000</v>
      </c>
      <c r="W90" s="102">
        <f t="shared" si="42"/>
        <v>1500000</v>
      </c>
      <c r="X90" s="102">
        <f t="shared" si="42"/>
        <v>1500000</v>
      </c>
      <c r="Y90" s="102">
        <f t="shared" si="42"/>
        <v>1500000</v>
      </c>
      <c r="Z90" s="102">
        <f t="shared" si="42"/>
        <v>1500000</v>
      </c>
      <c r="AA90" s="599">
        <f t="shared" si="42"/>
        <v>1500000</v>
      </c>
      <c r="AB90" s="102">
        <f t="shared" si="42"/>
        <v>1500000</v>
      </c>
      <c r="AC90" s="102">
        <f t="shared" si="42"/>
        <v>1500000</v>
      </c>
      <c r="AD90" s="102">
        <f t="shared" si="42"/>
        <v>1500000</v>
      </c>
      <c r="AE90" s="102">
        <f t="shared" si="42"/>
        <v>1500000</v>
      </c>
      <c r="AF90" s="102">
        <f t="shared" si="42"/>
        <v>1500000</v>
      </c>
      <c r="AG90" s="102">
        <f t="shared" si="42"/>
        <v>1500000</v>
      </c>
      <c r="AH90" s="102">
        <f t="shared" si="42"/>
        <v>1500000</v>
      </c>
      <c r="AI90" s="102">
        <f t="shared" si="42"/>
        <v>1500000</v>
      </c>
      <c r="AJ90" s="102">
        <f t="shared" si="42"/>
        <v>1500000</v>
      </c>
      <c r="AK90" s="102">
        <f t="shared" si="42"/>
        <v>1500000</v>
      </c>
      <c r="AL90" s="102">
        <f t="shared" si="42"/>
        <v>1500000</v>
      </c>
      <c r="AM90" s="102">
        <f t="shared" si="42"/>
        <v>1500000</v>
      </c>
      <c r="AN90" s="103"/>
      <c r="AO90" s="103"/>
      <c r="AP90" s="103"/>
      <c r="AQ90" s="103"/>
      <c r="AR90" s="103"/>
      <c r="AS90" s="103"/>
      <c r="AT90" s="103"/>
      <c r="AU90" s="103"/>
      <c r="AV90" s="103"/>
      <c r="AW90" s="103"/>
      <c r="AX90" s="103"/>
      <c r="AY90" s="103"/>
      <c r="AZ90" s="103"/>
      <c r="BA90" s="103"/>
      <c r="BB90" s="103"/>
      <c r="BC90" s="103"/>
      <c r="BD90" s="103"/>
      <c r="BE90" s="103"/>
      <c r="BF90" s="103"/>
      <c r="BG90" s="103"/>
      <c r="BH90" s="103"/>
    </row>
    <row r="91" spans="2:60">
      <c r="B91" s="95"/>
      <c r="D91" s="102"/>
      <c r="E91" s="102"/>
      <c r="F91" s="102"/>
      <c r="G91" s="102"/>
      <c r="H91" s="102"/>
      <c r="I91" s="102"/>
      <c r="J91" s="102"/>
      <c r="K91" s="102"/>
      <c r="L91" s="102"/>
      <c r="M91" s="102"/>
      <c r="N91" s="102"/>
      <c r="O91" s="599"/>
      <c r="P91" s="102"/>
      <c r="Q91" s="102"/>
      <c r="R91" s="102"/>
      <c r="S91" s="102"/>
      <c r="T91" s="102"/>
      <c r="U91" s="102"/>
      <c r="V91" s="102"/>
      <c r="W91" s="102"/>
      <c r="X91" s="102"/>
      <c r="Y91" s="102"/>
      <c r="Z91" s="102"/>
      <c r="AA91" s="599"/>
      <c r="AB91" s="102"/>
      <c r="AC91" s="102"/>
      <c r="AD91" s="102"/>
      <c r="AE91" s="102"/>
      <c r="AF91" s="102"/>
      <c r="AG91" s="102"/>
      <c r="AH91" s="102"/>
      <c r="AI91" s="102"/>
      <c r="AJ91" s="102"/>
      <c r="AK91" s="102"/>
      <c r="AL91" s="102"/>
      <c r="AM91" s="102"/>
      <c r="AN91" s="103"/>
      <c r="AO91" s="103"/>
      <c r="AP91" s="103"/>
      <c r="AQ91" s="103"/>
      <c r="AR91" s="103"/>
      <c r="AS91" s="103"/>
      <c r="AT91" s="103"/>
      <c r="AU91" s="103"/>
      <c r="AV91" s="103"/>
      <c r="AW91" s="103"/>
      <c r="AX91" s="103"/>
      <c r="AY91" s="103"/>
      <c r="AZ91" s="103"/>
      <c r="BA91" s="103"/>
      <c r="BB91" s="103"/>
      <c r="BC91" s="103"/>
      <c r="BD91" s="103"/>
      <c r="BE91" s="103"/>
      <c r="BF91" s="103"/>
      <c r="BG91" s="103"/>
      <c r="BH91" s="103"/>
    </row>
    <row r="92" spans="2:60">
      <c r="B92" s="95" t="str">
        <f>B24</f>
        <v>Office fixtures &amp; fittings</v>
      </c>
      <c r="D92" s="103"/>
      <c r="E92" s="103"/>
      <c r="F92" s="103"/>
      <c r="G92" s="103"/>
      <c r="H92" s="103"/>
      <c r="I92" s="103"/>
      <c r="J92" s="103"/>
      <c r="K92" s="103"/>
      <c r="L92" s="103"/>
      <c r="M92" s="103"/>
      <c r="N92" s="103"/>
      <c r="O92" s="599"/>
      <c r="P92" s="103"/>
      <c r="Q92" s="103"/>
      <c r="R92" s="103"/>
      <c r="S92" s="103"/>
      <c r="T92" s="103"/>
      <c r="U92" s="103"/>
      <c r="V92" s="103"/>
      <c r="W92" s="103"/>
      <c r="X92" s="103"/>
      <c r="Y92" s="103"/>
      <c r="Z92" s="103"/>
      <c r="AA92" s="599"/>
      <c r="AB92" s="103"/>
      <c r="AC92" s="103"/>
      <c r="AD92" s="103"/>
      <c r="AE92" s="103"/>
      <c r="AF92" s="103"/>
      <c r="AG92" s="103"/>
      <c r="AH92" s="103"/>
      <c r="AI92" s="103"/>
      <c r="AJ92" s="103"/>
      <c r="AK92" s="103"/>
      <c r="AL92" s="103"/>
      <c r="AM92" s="103"/>
      <c r="AN92" s="103"/>
      <c r="AO92" s="103"/>
      <c r="AP92" s="103"/>
      <c r="AQ92" s="103"/>
      <c r="AR92" s="103"/>
      <c r="AS92" s="103"/>
      <c r="AT92" s="103"/>
      <c r="AU92" s="103"/>
      <c r="AV92" s="103"/>
      <c r="AW92" s="103"/>
      <c r="AX92" s="103"/>
      <c r="AY92" s="103"/>
      <c r="AZ92" s="103"/>
      <c r="BA92" s="103"/>
      <c r="BB92" s="103"/>
      <c r="BC92" s="103"/>
      <c r="BD92" s="103"/>
      <c r="BE92" s="103"/>
      <c r="BF92" s="103"/>
      <c r="BG92" s="103"/>
      <c r="BH92" s="103"/>
    </row>
    <row r="93" spans="2:60" ht="15" customHeight="1">
      <c r="B93" s="154" t="s">
        <v>115</v>
      </c>
      <c r="D93" s="155">
        <v>0</v>
      </c>
      <c r="E93" s="156">
        <f>D97</f>
        <v>247023.80952380953</v>
      </c>
      <c r="F93" s="156">
        <f t="shared" ref="F93:AM93" si="43">E97</f>
        <v>244047.61904761905</v>
      </c>
      <c r="G93" s="156">
        <f t="shared" si="43"/>
        <v>241071.42857142858</v>
      </c>
      <c r="H93" s="156">
        <f t="shared" si="43"/>
        <v>238095.23809523811</v>
      </c>
      <c r="I93" s="156">
        <f t="shared" si="43"/>
        <v>235119.04761904763</v>
      </c>
      <c r="J93" s="156">
        <f t="shared" si="43"/>
        <v>232142.85714285716</v>
      </c>
      <c r="K93" s="156">
        <f t="shared" si="43"/>
        <v>229166.66666666669</v>
      </c>
      <c r="L93" s="156">
        <f t="shared" si="43"/>
        <v>226190.47619047621</v>
      </c>
      <c r="M93" s="156">
        <f t="shared" si="43"/>
        <v>223214.28571428574</v>
      </c>
      <c r="N93" s="156">
        <f t="shared" si="43"/>
        <v>220238.09523809527</v>
      </c>
      <c r="O93" s="621">
        <f t="shared" si="43"/>
        <v>217261.90476190479</v>
      </c>
      <c r="P93" s="156">
        <f t="shared" si="43"/>
        <v>214285.71428571432</v>
      </c>
      <c r="Q93" s="156">
        <f t="shared" si="43"/>
        <v>211309.52380952385</v>
      </c>
      <c r="R93" s="156">
        <f t="shared" si="43"/>
        <v>208333.33333333337</v>
      </c>
      <c r="S93" s="156">
        <f t="shared" si="43"/>
        <v>205357.1428571429</v>
      </c>
      <c r="T93" s="156">
        <f t="shared" si="43"/>
        <v>202380.95238095243</v>
      </c>
      <c r="U93" s="156">
        <f t="shared" si="43"/>
        <v>199404.76190476195</v>
      </c>
      <c r="V93" s="156">
        <f t="shared" si="43"/>
        <v>196428.57142857148</v>
      </c>
      <c r="W93" s="156">
        <f t="shared" si="43"/>
        <v>193452.38095238101</v>
      </c>
      <c r="X93" s="156">
        <f t="shared" si="43"/>
        <v>190476.19047619053</v>
      </c>
      <c r="Y93" s="156">
        <f t="shared" si="43"/>
        <v>187500.00000000006</v>
      </c>
      <c r="Z93" s="156">
        <f t="shared" si="43"/>
        <v>184523.80952380958</v>
      </c>
      <c r="AA93" s="621">
        <f t="shared" si="43"/>
        <v>181547.61904761911</v>
      </c>
      <c r="AB93" s="156">
        <f t="shared" si="43"/>
        <v>178571.42857142864</v>
      </c>
      <c r="AC93" s="156">
        <f t="shared" si="43"/>
        <v>175595.23809523816</v>
      </c>
      <c r="AD93" s="156">
        <f t="shared" si="43"/>
        <v>172619.04761904769</v>
      </c>
      <c r="AE93" s="156">
        <f t="shared" si="43"/>
        <v>169642.85714285722</v>
      </c>
      <c r="AF93" s="156">
        <f t="shared" si="43"/>
        <v>166666.66666666674</v>
      </c>
      <c r="AG93" s="156">
        <f t="shared" si="43"/>
        <v>163690.47619047627</v>
      </c>
      <c r="AH93" s="156">
        <f t="shared" si="43"/>
        <v>160714.2857142858</v>
      </c>
      <c r="AI93" s="156">
        <f t="shared" si="43"/>
        <v>157738.09523809532</v>
      </c>
      <c r="AJ93" s="156">
        <f t="shared" si="43"/>
        <v>154761.90476190485</v>
      </c>
      <c r="AK93" s="156">
        <f t="shared" si="43"/>
        <v>151785.71428571438</v>
      </c>
      <c r="AL93" s="156">
        <f t="shared" si="43"/>
        <v>148809.5238095239</v>
      </c>
      <c r="AM93" s="156">
        <f t="shared" si="43"/>
        <v>145833.33333333343</v>
      </c>
      <c r="AN93" s="156"/>
      <c r="AO93" s="103"/>
      <c r="AP93" s="103"/>
      <c r="AQ93" s="103"/>
      <c r="AR93" s="103"/>
      <c r="AS93" s="103"/>
      <c r="AT93" s="103"/>
      <c r="AU93" s="103"/>
      <c r="AV93" s="103"/>
      <c r="AW93" s="103"/>
      <c r="AX93" s="103"/>
      <c r="AY93" s="103"/>
      <c r="AZ93" s="103"/>
      <c r="BA93" s="103"/>
      <c r="BB93" s="103"/>
      <c r="BC93" s="103"/>
      <c r="BD93" s="103"/>
      <c r="BE93" s="103"/>
      <c r="BF93" s="103"/>
      <c r="BG93" s="103"/>
      <c r="BH93" s="103"/>
    </row>
    <row r="94" spans="2:60" ht="15" customHeight="1">
      <c r="B94" s="154" t="s">
        <v>116</v>
      </c>
      <c r="D94" s="156">
        <f>D24</f>
        <v>250000</v>
      </c>
      <c r="E94" s="156"/>
      <c r="F94" s="156"/>
      <c r="G94" s="156"/>
      <c r="H94" s="156"/>
      <c r="I94" s="156"/>
      <c r="J94" s="156"/>
      <c r="K94" s="156"/>
      <c r="L94" s="156"/>
      <c r="M94" s="156"/>
      <c r="N94" s="156"/>
      <c r="O94" s="621"/>
      <c r="P94" s="156"/>
      <c r="Q94" s="156"/>
      <c r="R94" s="156"/>
      <c r="S94" s="156"/>
      <c r="T94" s="156"/>
      <c r="U94" s="156"/>
      <c r="V94" s="156"/>
      <c r="W94" s="156"/>
      <c r="X94" s="156"/>
      <c r="Y94" s="156"/>
      <c r="Z94" s="156"/>
      <c r="AA94" s="621"/>
      <c r="AB94" s="156"/>
      <c r="AC94" s="156"/>
      <c r="AD94" s="156"/>
      <c r="AE94" s="156"/>
      <c r="AF94" s="156"/>
      <c r="AG94" s="156"/>
      <c r="AH94" s="156"/>
      <c r="AI94" s="156"/>
      <c r="AJ94" s="156"/>
      <c r="AK94" s="156"/>
      <c r="AL94" s="156"/>
      <c r="AM94" s="156"/>
      <c r="AN94" s="156"/>
      <c r="AO94" s="103"/>
      <c r="AP94" s="103"/>
      <c r="AQ94" s="103"/>
      <c r="AR94" s="103"/>
      <c r="AS94" s="103"/>
      <c r="AT94" s="103"/>
      <c r="AU94" s="103"/>
      <c r="AV94" s="103"/>
      <c r="AW94" s="103"/>
      <c r="AX94" s="103"/>
      <c r="AY94" s="103"/>
      <c r="AZ94" s="103"/>
      <c r="BA94" s="103"/>
      <c r="BB94" s="103"/>
      <c r="BC94" s="103"/>
      <c r="BD94" s="103"/>
      <c r="BE94" s="103"/>
      <c r="BF94" s="103"/>
      <c r="BG94" s="103"/>
      <c r="BH94" s="103"/>
    </row>
    <row r="95" spans="2:60" ht="15" customHeight="1">
      <c r="B95" s="154" t="s">
        <v>40</v>
      </c>
      <c r="D95" s="156">
        <f>SUM(D93:D94)</f>
        <v>250000</v>
      </c>
      <c r="E95" s="156">
        <f t="shared" ref="E95:AM95" si="44">SUM(E93:E94)</f>
        <v>247023.80952380953</v>
      </c>
      <c r="F95" s="156">
        <f t="shared" si="44"/>
        <v>244047.61904761905</v>
      </c>
      <c r="G95" s="156">
        <f t="shared" si="44"/>
        <v>241071.42857142858</v>
      </c>
      <c r="H95" s="156">
        <f t="shared" si="44"/>
        <v>238095.23809523811</v>
      </c>
      <c r="I95" s="156">
        <f t="shared" si="44"/>
        <v>235119.04761904763</v>
      </c>
      <c r="J95" s="156">
        <f t="shared" si="44"/>
        <v>232142.85714285716</v>
      </c>
      <c r="K95" s="156">
        <f t="shared" si="44"/>
        <v>229166.66666666669</v>
      </c>
      <c r="L95" s="156">
        <f t="shared" si="44"/>
        <v>226190.47619047621</v>
      </c>
      <c r="M95" s="156">
        <f t="shared" si="44"/>
        <v>223214.28571428574</v>
      </c>
      <c r="N95" s="156">
        <f t="shared" si="44"/>
        <v>220238.09523809527</v>
      </c>
      <c r="O95" s="621">
        <f t="shared" si="44"/>
        <v>217261.90476190479</v>
      </c>
      <c r="P95" s="156">
        <f t="shared" si="44"/>
        <v>214285.71428571432</v>
      </c>
      <c r="Q95" s="156">
        <f t="shared" si="44"/>
        <v>211309.52380952385</v>
      </c>
      <c r="R95" s="156">
        <f t="shared" si="44"/>
        <v>208333.33333333337</v>
      </c>
      <c r="S95" s="156">
        <f t="shared" si="44"/>
        <v>205357.1428571429</v>
      </c>
      <c r="T95" s="156">
        <f t="shared" si="44"/>
        <v>202380.95238095243</v>
      </c>
      <c r="U95" s="156">
        <f t="shared" si="44"/>
        <v>199404.76190476195</v>
      </c>
      <c r="V95" s="156">
        <f t="shared" si="44"/>
        <v>196428.57142857148</v>
      </c>
      <c r="W95" s="156">
        <f t="shared" si="44"/>
        <v>193452.38095238101</v>
      </c>
      <c r="X95" s="156">
        <f t="shared" si="44"/>
        <v>190476.19047619053</v>
      </c>
      <c r="Y95" s="156">
        <f t="shared" si="44"/>
        <v>187500.00000000006</v>
      </c>
      <c r="Z95" s="156">
        <f t="shared" si="44"/>
        <v>184523.80952380958</v>
      </c>
      <c r="AA95" s="621">
        <f t="shared" si="44"/>
        <v>181547.61904761911</v>
      </c>
      <c r="AB95" s="156">
        <f t="shared" si="44"/>
        <v>178571.42857142864</v>
      </c>
      <c r="AC95" s="156">
        <f t="shared" si="44"/>
        <v>175595.23809523816</v>
      </c>
      <c r="AD95" s="156">
        <f t="shared" si="44"/>
        <v>172619.04761904769</v>
      </c>
      <c r="AE95" s="156">
        <f t="shared" si="44"/>
        <v>169642.85714285722</v>
      </c>
      <c r="AF95" s="156">
        <f t="shared" si="44"/>
        <v>166666.66666666674</v>
      </c>
      <c r="AG95" s="156">
        <f t="shared" si="44"/>
        <v>163690.47619047627</v>
      </c>
      <c r="AH95" s="156">
        <f t="shared" si="44"/>
        <v>160714.2857142858</v>
      </c>
      <c r="AI95" s="156">
        <f t="shared" si="44"/>
        <v>157738.09523809532</v>
      </c>
      <c r="AJ95" s="156">
        <f t="shared" si="44"/>
        <v>154761.90476190485</v>
      </c>
      <c r="AK95" s="156">
        <f t="shared" si="44"/>
        <v>151785.71428571438</v>
      </c>
      <c r="AL95" s="156">
        <f t="shared" si="44"/>
        <v>148809.5238095239</v>
      </c>
      <c r="AM95" s="156">
        <f t="shared" si="44"/>
        <v>145833.33333333343</v>
      </c>
      <c r="AN95" s="156"/>
      <c r="AO95" s="103"/>
      <c r="AP95" s="103"/>
      <c r="AQ95" s="103"/>
      <c r="AR95" s="103"/>
      <c r="AS95" s="103"/>
      <c r="AT95" s="103"/>
      <c r="AU95" s="103"/>
      <c r="AV95" s="103"/>
      <c r="AW95" s="103"/>
      <c r="AX95" s="103"/>
      <c r="AY95" s="103"/>
      <c r="AZ95" s="103"/>
      <c r="BA95" s="103"/>
      <c r="BB95" s="103"/>
      <c r="BC95" s="103"/>
      <c r="BD95" s="103"/>
      <c r="BE95" s="103"/>
      <c r="BF95" s="103"/>
      <c r="BG95" s="103"/>
      <c r="BH95" s="103"/>
    </row>
    <row r="96" spans="2:60" ht="15" customHeight="1">
      <c r="B96" s="336" t="s">
        <v>117</v>
      </c>
      <c r="C96" s="337"/>
      <c r="D96" s="338">
        <f t="shared" ref="D96:AM96" si="45">-$D$94/$E$24/12</f>
        <v>-2976.1904761904766</v>
      </c>
      <c r="E96" s="338">
        <f t="shared" si="45"/>
        <v>-2976.1904761904766</v>
      </c>
      <c r="F96" s="338">
        <f t="shared" si="45"/>
        <v>-2976.1904761904766</v>
      </c>
      <c r="G96" s="338">
        <f t="shared" si="45"/>
        <v>-2976.1904761904766</v>
      </c>
      <c r="H96" s="338">
        <f t="shared" si="45"/>
        <v>-2976.1904761904766</v>
      </c>
      <c r="I96" s="338">
        <f t="shared" si="45"/>
        <v>-2976.1904761904766</v>
      </c>
      <c r="J96" s="338">
        <f t="shared" si="45"/>
        <v>-2976.1904761904766</v>
      </c>
      <c r="K96" s="338">
        <f t="shared" si="45"/>
        <v>-2976.1904761904766</v>
      </c>
      <c r="L96" s="338">
        <f t="shared" si="45"/>
        <v>-2976.1904761904766</v>
      </c>
      <c r="M96" s="338">
        <f t="shared" si="45"/>
        <v>-2976.1904761904766</v>
      </c>
      <c r="N96" s="338">
        <f t="shared" si="45"/>
        <v>-2976.1904761904766</v>
      </c>
      <c r="O96" s="622">
        <f t="shared" si="45"/>
        <v>-2976.1904761904766</v>
      </c>
      <c r="P96" s="338">
        <f t="shared" si="45"/>
        <v>-2976.1904761904766</v>
      </c>
      <c r="Q96" s="338">
        <f t="shared" si="45"/>
        <v>-2976.1904761904766</v>
      </c>
      <c r="R96" s="338">
        <f t="shared" si="45"/>
        <v>-2976.1904761904766</v>
      </c>
      <c r="S96" s="338">
        <f t="shared" si="45"/>
        <v>-2976.1904761904766</v>
      </c>
      <c r="T96" s="338">
        <f t="shared" si="45"/>
        <v>-2976.1904761904766</v>
      </c>
      <c r="U96" s="338">
        <f t="shared" si="45"/>
        <v>-2976.1904761904766</v>
      </c>
      <c r="V96" s="338">
        <f t="shared" si="45"/>
        <v>-2976.1904761904766</v>
      </c>
      <c r="W96" s="338">
        <f t="shared" si="45"/>
        <v>-2976.1904761904766</v>
      </c>
      <c r="X96" s="338">
        <f t="shared" si="45"/>
        <v>-2976.1904761904766</v>
      </c>
      <c r="Y96" s="338">
        <f t="shared" si="45"/>
        <v>-2976.1904761904766</v>
      </c>
      <c r="Z96" s="338">
        <f t="shared" si="45"/>
        <v>-2976.1904761904766</v>
      </c>
      <c r="AA96" s="622">
        <f t="shared" si="45"/>
        <v>-2976.1904761904766</v>
      </c>
      <c r="AB96" s="338">
        <f t="shared" si="45"/>
        <v>-2976.1904761904766</v>
      </c>
      <c r="AC96" s="338">
        <f t="shared" si="45"/>
        <v>-2976.1904761904766</v>
      </c>
      <c r="AD96" s="338">
        <f t="shared" si="45"/>
        <v>-2976.1904761904766</v>
      </c>
      <c r="AE96" s="338">
        <f t="shared" si="45"/>
        <v>-2976.1904761904766</v>
      </c>
      <c r="AF96" s="338">
        <f t="shared" si="45"/>
        <v>-2976.1904761904766</v>
      </c>
      <c r="AG96" s="338">
        <f t="shared" si="45"/>
        <v>-2976.1904761904766</v>
      </c>
      <c r="AH96" s="338">
        <f t="shared" si="45"/>
        <v>-2976.1904761904766</v>
      </c>
      <c r="AI96" s="338">
        <f t="shared" si="45"/>
        <v>-2976.1904761904766</v>
      </c>
      <c r="AJ96" s="338">
        <f t="shared" si="45"/>
        <v>-2976.1904761904766</v>
      </c>
      <c r="AK96" s="338">
        <f t="shared" si="45"/>
        <v>-2976.1904761904766</v>
      </c>
      <c r="AL96" s="338">
        <f t="shared" si="45"/>
        <v>-2976.1904761904766</v>
      </c>
      <c r="AM96" s="338">
        <f t="shared" si="45"/>
        <v>-2976.1904761904766</v>
      </c>
      <c r="AN96" s="156"/>
      <c r="AO96" s="103"/>
      <c r="AP96" s="103"/>
      <c r="AQ96" s="103"/>
      <c r="AR96" s="103"/>
      <c r="AS96" s="103"/>
      <c r="AT96" s="103"/>
      <c r="AU96" s="103"/>
      <c r="AV96" s="103"/>
      <c r="AW96" s="103"/>
      <c r="AX96" s="103"/>
      <c r="AY96" s="103"/>
      <c r="AZ96" s="103"/>
      <c r="BA96" s="103"/>
      <c r="BB96" s="103"/>
      <c r="BC96" s="103"/>
      <c r="BD96" s="103"/>
      <c r="BE96" s="103"/>
      <c r="BF96" s="103"/>
      <c r="BG96" s="103"/>
      <c r="BH96" s="103"/>
    </row>
    <row r="97" spans="2:64" ht="15" customHeight="1">
      <c r="B97" s="154" t="s">
        <v>118</v>
      </c>
      <c r="D97" s="157">
        <f>SUM(D95:D96)</f>
        <v>247023.80952380953</v>
      </c>
      <c r="E97" s="157">
        <f t="shared" ref="E97:AM97" si="46">SUM(E95:E96)</f>
        <v>244047.61904761905</v>
      </c>
      <c r="F97" s="157">
        <f t="shared" si="46"/>
        <v>241071.42857142858</v>
      </c>
      <c r="G97" s="157">
        <f t="shared" si="46"/>
        <v>238095.23809523811</v>
      </c>
      <c r="H97" s="157">
        <f t="shared" si="46"/>
        <v>235119.04761904763</v>
      </c>
      <c r="I97" s="157">
        <f t="shared" si="46"/>
        <v>232142.85714285716</v>
      </c>
      <c r="J97" s="157">
        <f t="shared" si="46"/>
        <v>229166.66666666669</v>
      </c>
      <c r="K97" s="157">
        <f t="shared" si="46"/>
        <v>226190.47619047621</v>
      </c>
      <c r="L97" s="157">
        <f t="shared" si="46"/>
        <v>223214.28571428574</v>
      </c>
      <c r="M97" s="157">
        <f t="shared" si="46"/>
        <v>220238.09523809527</v>
      </c>
      <c r="N97" s="157">
        <f t="shared" si="46"/>
        <v>217261.90476190479</v>
      </c>
      <c r="O97" s="623">
        <f t="shared" si="46"/>
        <v>214285.71428571432</v>
      </c>
      <c r="P97" s="157">
        <f t="shared" si="46"/>
        <v>211309.52380952385</v>
      </c>
      <c r="Q97" s="157">
        <f t="shared" si="46"/>
        <v>208333.33333333337</v>
      </c>
      <c r="R97" s="157">
        <f t="shared" si="46"/>
        <v>205357.1428571429</v>
      </c>
      <c r="S97" s="157">
        <f t="shared" si="46"/>
        <v>202380.95238095243</v>
      </c>
      <c r="T97" s="157">
        <f t="shared" si="46"/>
        <v>199404.76190476195</v>
      </c>
      <c r="U97" s="157">
        <f t="shared" si="46"/>
        <v>196428.57142857148</v>
      </c>
      <c r="V97" s="157">
        <f t="shared" si="46"/>
        <v>193452.38095238101</v>
      </c>
      <c r="W97" s="157">
        <f t="shared" si="46"/>
        <v>190476.19047619053</v>
      </c>
      <c r="X97" s="157">
        <f t="shared" si="46"/>
        <v>187500.00000000006</v>
      </c>
      <c r="Y97" s="157">
        <f t="shared" si="46"/>
        <v>184523.80952380958</v>
      </c>
      <c r="Z97" s="157">
        <f t="shared" si="46"/>
        <v>181547.61904761911</v>
      </c>
      <c r="AA97" s="623">
        <f t="shared" si="46"/>
        <v>178571.42857142864</v>
      </c>
      <c r="AB97" s="157">
        <f t="shared" si="46"/>
        <v>175595.23809523816</v>
      </c>
      <c r="AC97" s="157">
        <f t="shared" si="46"/>
        <v>172619.04761904769</v>
      </c>
      <c r="AD97" s="157">
        <f t="shared" si="46"/>
        <v>169642.85714285722</v>
      </c>
      <c r="AE97" s="157">
        <f t="shared" si="46"/>
        <v>166666.66666666674</v>
      </c>
      <c r="AF97" s="157">
        <f t="shared" si="46"/>
        <v>163690.47619047627</v>
      </c>
      <c r="AG97" s="157">
        <f t="shared" si="46"/>
        <v>160714.2857142858</v>
      </c>
      <c r="AH97" s="157">
        <f t="shared" si="46"/>
        <v>157738.09523809532</v>
      </c>
      <c r="AI97" s="157">
        <f t="shared" si="46"/>
        <v>154761.90476190485</v>
      </c>
      <c r="AJ97" s="157">
        <f t="shared" si="46"/>
        <v>151785.71428571438</v>
      </c>
      <c r="AK97" s="157">
        <f t="shared" si="46"/>
        <v>148809.5238095239</v>
      </c>
      <c r="AL97" s="157">
        <f t="shared" si="46"/>
        <v>145833.33333333343</v>
      </c>
      <c r="AM97" s="157">
        <f t="shared" si="46"/>
        <v>142857.14285714296</v>
      </c>
      <c r="AN97" s="157"/>
      <c r="AO97" s="149"/>
      <c r="AP97" s="149"/>
      <c r="AQ97" s="149"/>
      <c r="AR97" s="149"/>
      <c r="AS97" s="149"/>
      <c r="AT97" s="149"/>
      <c r="AU97" s="149"/>
      <c r="AV97" s="149"/>
      <c r="AW97" s="149"/>
      <c r="AX97" s="149"/>
      <c r="AY97" s="149"/>
      <c r="AZ97" s="149"/>
      <c r="BA97" s="149"/>
      <c r="BB97" s="149"/>
      <c r="BC97" s="149"/>
      <c r="BD97" s="149"/>
      <c r="BE97" s="149"/>
      <c r="BF97" s="149"/>
      <c r="BG97" s="149"/>
      <c r="BH97" s="149"/>
    </row>
    <row r="98" spans="2:64" ht="15" customHeight="1">
      <c r="D98" s="156"/>
      <c r="E98" s="156"/>
      <c r="F98" s="156"/>
      <c r="G98" s="156"/>
      <c r="H98" s="156"/>
      <c r="I98" s="156"/>
      <c r="J98" s="156"/>
      <c r="K98" s="156"/>
      <c r="L98" s="156"/>
      <c r="M98" s="156"/>
      <c r="N98" s="156"/>
      <c r="O98" s="621"/>
      <c r="P98" s="156"/>
      <c r="Q98" s="156"/>
      <c r="R98" s="156"/>
      <c r="S98" s="156"/>
      <c r="T98" s="156"/>
      <c r="U98" s="156"/>
      <c r="V98" s="156"/>
      <c r="W98" s="156"/>
      <c r="X98" s="156"/>
      <c r="Y98" s="156"/>
      <c r="Z98" s="156"/>
      <c r="AA98" s="621"/>
      <c r="AB98" s="156"/>
      <c r="AC98" s="156"/>
      <c r="AD98" s="156"/>
      <c r="AE98" s="156"/>
      <c r="AF98" s="156"/>
      <c r="AG98" s="156"/>
      <c r="AH98" s="156"/>
      <c r="AI98" s="156"/>
      <c r="AJ98" s="156"/>
      <c r="AK98" s="156"/>
      <c r="AL98" s="156"/>
      <c r="AM98" s="156"/>
      <c r="AN98" s="156"/>
      <c r="AO98" s="103"/>
      <c r="AP98" s="103"/>
      <c r="AQ98" s="103"/>
      <c r="AR98" s="103"/>
      <c r="AS98" s="103"/>
      <c r="AT98" s="103"/>
      <c r="AU98" s="103"/>
      <c r="AV98" s="103"/>
      <c r="AW98" s="103"/>
      <c r="AX98" s="103"/>
      <c r="AY98" s="103"/>
      <c r="AZ98" s="103"/>
      <c r="BA98" s="103"/>
      <c r="BB98" s="103"/>
      <c r="BC98" s="103"/>
      <c r="BD98" s="103"/>
      <c r="BE98" s="103"/>
      <c r="BF98" s="103"/>
      <c r="BG98" s="103"/>
      <c r="BH98" s="103"/>
    </row>
    <row r="99" spans="2:64" ht="15" customHeight="1">
      <c r="B99" s="95" t="str">
        <f>B25</f>
        <v>Computer hardware</v>
      </c>
      <c r="D99" s="156"/>
      <c r="E99" s="156"/>
      <c r="F99" s="156"/>
      <c r="G99" s="156"/>
      <c r="H99" s="156"/>
      <c r="I99" s="156"/>
      <c r="J99" s="156"/>
      <c r="K99" s="156"/>
      <c r="L99" s="156"/>
      <c r="M99" s="156"/>
      <c r="N99" s="156"/>
      <c r="O99" s="621"/>
      <c r="P99" s="156"/>
      <c r="Q99" s="156"/>
      <c r="R99" s="156"/>
      <c r="S99" s="156"/>
      <c r="T99" s="156"/>
      <c r="U99" s="156"/>
      <c r="V99" s="156"/>
      <c r="W99" s="156"/>
      <c r="X99" s="156"/>
      <c r="Y99" s="156"/>
      <c r="Z99" s="156"/>
      <c r="AA99" s="621"/>
      <c r="AB99" s="156"/>
      <c r="AC99" s="156"/>
      <c r="AD99" s="156"/>
      <c r="AE99" s="156"/>
      <c r="AF99" s="156"/>
      <c r="AG99" s="156"/>
      <c r="AH99" s="156"/>
      <c r="AI99" s="156"/>
      <c r="AJ99" s="156"/>
      <c r="AK99" s="156"/>
      <c r="AL99" s="156"/>
      <c r="AM99" s="156"/>
      <c r="AN99" s="156"/>
      <c r="AO99" s="103"/>
      <c r="AP99" s="103"/>
      <c r="AQ99" s="103"/>
      <c r="AR99" s="103"/>
      <c r="AS99" s="103"/>
      <c r="AT99" s="103"/>
      <c r="AU99" s="103"/>
      <c r="AV99" s="103"/>
      <c r="AW99" s="103"/>
      <c r="AX99" s="103"/>
      <c r="AY99" s="103"/>
      <c r="AZ99" s="103"/>
      <c r="BA99" s="103"/>
      <c r="BB99" s="103"/>
      <c r="BC99" s="103"/>
      <c r="BD99" s="103"/>
      <c r="BE99" s="103"/>
      <c r="BF99" s="103"/>
      <c r="BG99" s="103"/>
      <c r="BH99" s="103"/>
    </row>
    <row r="100" spans="2:64" s="160" customFormat="1" ht="15" customHeight="1">
      <c r="B100" s="154" t="s">
        <v>115</v>
      </c>
      <c r="C100" s="158"/>
      <c r="D100" s="155">
        <v>0</v>
      </c>
      <c r="E100" s="156">
        <f>D104</f>
        <v>58333.333333333336</v>
      </c>
      <c r="F100" s="156">
        <f t="shared" ref="F100:AM100" si="47">E104</f>
        <v>56666.666666666672</v>
      </c>
      <c r="G100" s="156">
        <f t="shared" si="47"/>
        <v>55000.000000000007</v>
      </c>
      <c r="H100" s="156">
        <f t="shared" si="47"/>
        <v>53333.333333333343</v>
      </c>
      <c r="I100" s="156">
        <f t="shared" si="47"/>
        <v>51666.666666666679</v>
      </c>
      <c r="J100" s="156">
        <f t="shared" si="47"/>
        <v>50000.000000000015</v>
      </c>
      <c r="K100" s="156">
        <f t="shared" si="47"/>
        <v>48333.33333333335</v>
      </c>
      <c r="L100" s="156">
        <f t="shared" si="47"/>
        <v>46666.666666666686</v>
      </c>
      <c r="M100" s="156">
        <f t="shared" si="47"/>
        <v>45000.000000000022</v>
      </c>
      <c r="N100" s="156">
        <f t="shared" si="47"/>
        <v>43333.333333333358</v>
      </c>
      <c r="O100" s="621">
        <f t="shared" si="47"/>
        <v>41666.666666666693</v>
      </c>
      <c r="P100" s="156">
        <f t="shared" si="47"/>
        <v>40000.000000000029</v>
      </c>
      <c r="Q100" s="156">
        <f t="shared" si="47"/>
        <v>38333.333333333365</v>
      </c>
      <c r="R100" s="156">
        <f t="shared" si="47"/>
        <v>36666.666666666701</v>
      </c>
      <c r="S100" s="156">
        <f t="shared" si="47"/>
        <v>35000.000000000036</v>
      </c>
      <c r="T100" s="156">
        <f t="shared" si="47"/>
        <v>33333.333333333372</v>
      </c>
      <c r="U100" s="156">
        <f t="shared" si="47"/>
        <v>31666.666666666704</v>
      </c>
      <c r="V100" s="156">
        <f t="shared" si="47"/>
        <v>30000.000000000036</v>
      </c>
      <c r="W100" s="156">
        <f t="shared" si="47"/>
        <v>28333.333333333369</v>
      </c>
      <c r="X100" s="156">
        <f t="shared" si="47"/>
        <v>26666.666666666701</v>
      </c>
      <c r="Y100" s="156">
        <f t="shared" si="47"/>
        <v>25000.000000000033</v>
      </c>
      <c r="Z100" s="156">
        <f t="shared" si="47"/>
        <v>23333.333333333365</v>
      </c>
      <c r="AA100" s="621">
        <f t="shared" si="47"/>
        <v>21666.666666666697</v>
      </c>
      <c r="AB100" s="156">
        <f t="shared" si="47"/>
        <v>20000.000000000029</v>
      </c>
      <c r="AC100" s="156">
        <f t="shared" si="47"/>
        <v>18333.333333333361</v>
      </c>
      <c r="AD100" s="156">
        <f t="shared" si="47"/>
        <v>16666.666666666693</v>
      </c>
      <c r="AE100" s="156">
        <f t="shared" si="47"/>
        <v>15000.000000000027</v>
      </c>
      <c r="AF100" s="156">
        <f t="shared" si="47"/>
        <v>13333.333333333361</v>
      </c>
      <c r="AG100" s="156">
        <f t="shared" si="47"/>
        <v>11666.666666666695</v>
      </c>
      <c r="AH100" s="156">
        <f t="shared" si="47"/>
        <v>10000.000000000029</v>
      </c>
      <c r="AI100" s="156">
        <f t="shared" si="47"/>
        <v>8333.333333333363</v>
      </c>
      <c r="AJ100" s="156">
        <f t="shared" si="47"/>
        <v>6666.6666666666961</v>
      </c>
      <c r="AK100" s="156">
        <f t="shared" si="47"/>
        <v>5000.0000000000291</v>
      </c>
      <c r="AL100" s="156">
        <f t="shared" si="47"/>
        <v>3333.3333333333621</v>
      </c>
      <c r="AM100" s="156">
        <f t="shared" si="47"/>
        <v>1666.6666666666954</v>
      </c>
      <c r="AN100" s="156"/>
      <c r="AO100" s="103"/>
      <c r="AP100" s="103"/>
      <c r="AQ100" s="103"/>
      <c r="AR100" s="103"/>
      <c r="AS100" s="103"/>
      <c r="AT100" s="103"/>
      <c r="AU100" s="103"/>
      <c r="AV100" s="103"/>
      <c r="AW100" s="103"/>
      <c r="AX100" s="159"/>
      <c r="AY100" s="159"/>
      <c r="AZ100" s="159"/>
      <c r="BA100" s="159"/>
      <c r="BB100" s="159"/>
      <c r="BC100" s="159"/>
      <c r="BD100" s="159"/>
      <c r="BE100" s="159"/>
      <c r="BF100" s="159"/>
      <c r="BG100" s="159"/>
      <c r="BH100" s="159"/>
      <c r="BI100" s="158"/>
      <c r="BJ100" s="158"/>
      <c r="BK100" s="158"/>
      <c r="BL100" s="158"/>
    </row>
    <row r="101" spans="2:64" s="160" customFormat="1" ht="15" customHeight="1">
      <c r="B101" s="154" t="s">
        <v>116</v>
      </c>
      <c r="C101" s="158"/>
      <c r="D101" s="156">
        <f>D25</f>
        <v>60000</v>
      </c>
      <c r="E101" s="156"/>
      <c r="F101" s="156"/>
      <c r="G101" s="156"/>
      <c r="H101" s="156"/>
      <c r="I101" s="156"/>
      <c r="J101" s="156"/>
      <c r="K101" s="156"/>
      <c r="L101" s="156"/>
      <c r="M101" s="156"/>
      <c r="N101" s="156"/>
      <c r="O101" s="621"/>
      <c r="P101" s="156"/>
      <c r="Q101" s="156"/>
      <c r="R101" s="156"/>
      <c r="S101" s="156"/>
      <c r="T101" s="156"/>
      <c r="U101" s="156"/>
      <c r="V101" s="156"/>
      <c r="W101" s="156"/>
      <c r="X101" s="156"/>
      <c r="Y101" s="156"/>
      <c r="Z101" s="156"/>
      <c r="AA101" s="621"/>
      <c r="AB101" s="156"/>
      <c r="AC101" s="156"/>
      <c r="AD101" s="156"/>
      <c r="AE101" s="156"/>
      <c r="AF101" s="156"/>
      <c r="AG101" s="156"/>
      <c r="AH101" s="156"/>
      <c r="AI101" s="156"/>
      <c r="AJ101" s="156"/>
      <c r="AK101" s="156"/>
      <c r="AL101" s="156"/>
      <c r="AM101" s="156"/>
      <c r="AN101" s="156"/>
      <c r="AO101" s="103"/>
      <c r="AP101" s="103"/>
      <c r="AQ101" s="103"/>
      <c r="AR101" s="103"/>
      <c r="AS101" s="103"/>
      <c r="AT101" s="103"/>
      <c r="AU101" s="103"/>
      <c r="AV101" s="103"/>
      <c r="AW101" s="103"/>
      <c r="AX101" s="159"/>
      <c r="AY101" s="159"/>
      <c r="AZ101" s="159"/>
      <c r="BA101" s="159"/>
      <c r="BB101" s="159"/>
      <c r="BC101" s="159"/>
      <c r="BD101" s="159"/>
      <c r="BE101" s="159"/>
      <c r="BF101" s="159"/>
      <c r="BG101" s="159"/>
      <c r="BH101" s="159"/>
      <c r="BI101" s="158"/>
      <c r="BJ101" s="158"/>
      <c r="BK101" s="158"/>
      <c r="BL101" s="158"/>
    </row>
    <row r="102" spans="2:64" ht="15" customHeight="1">
      <c r="B102" s="154" t="s">
        <v>40</v>
      </c>
      <c r="D102" s="156">
        <f>SUM(D100:D101)</f>
        <v>60000</v>
      </c>
      <c r="E102" s="156">
        <f t="shared" ref="E102:AM102" si="48">SUM(E100:E101)</f>
        <v>58333.333333333336</v>
      </c>
      <c r="F102" s="156">
        <f t="shared" si="48"/>
        <v>56666.666666666672</v>
      </c>
      <c r="G102" s="156">
        <f t="shared" si="48"/>
        <v>55000.000000000007</v>
      </c>
      <c r="H102" s="156">
        <f t="shared" si="48"/>
        <v>53333.333333333343</v>
      </c>
      <c r="I102" s="156">
        <f t="shared" si="48"/>
        <v>51666.666666666679</v>
      </c>
      <c r="J102" s="156">
        <f t="shared" si="48"/>
        <v>50000.000000000015</v>
      </c>
      <c r="K102" s="156">
        <f t="shared" si="48"/>
        <v>48333.33333333335</v>
      </c>
      <c r="L102" s="156">
        <f t="shared" si="48"/>
        <v>46666.666666666686</v>
      </c>
      <c r="M102" s="156">
        <f t="shared" si="48"/>
        <v>45000.000000000022</v>
      </c>
      <c r="N102" s="156">
        <f t="shared" si="48"/>
        <v>43333.333333333358</v>
      </c>
      <c r="O102" s="621">
        <f t="shared" si="48"/>
        <v>41666.666666666693</v>
      </c>
      <c r="P102" s="156">
        <f t="shared" si="48"/>
        <v>40000.000000000029</v>
      </c>
      <c r="Q102" s="156">
        <f t="shared" si="48"/>
        <v>38333.333333333365</v>
      </c>
      <c r="R102" s="156">
        <f t="shared" si="48"/>
        <v>36666.666666666701</v>
      </c>
      <c r="S102" s="156">
        <f t="shared" si="48"/>
        <v>35000.000000000036</v>
      </c>
      <c r="T102" s="156">
        <f t="shared" si="48"/>
        <v>33333.333333333372</v>
      </c>
      <c r="U102" s="156">
        <f t="shared" si="48"/>
        <v>31666.666666666704</v>
      </c>
      <c r="V102" s="156">
        <f t="shared" si="48"/>
        <v>30000.000000000036</v>
      </c>
      <c r="W102" s="156">
        <f t="shared" si="48"/>
        <v>28333.333333333369</v>
      </c>
      <c r="X102" s="156">
        <f t="shared" si="48"/>
        <v>26666.666666666701</v>
      </c>
      <c r="Y102" s="156">
        <f t="shared" si="48"/>
        <v>25000.000000000033</v>
      </c>
      <c r="Z102" s="156">
        <f t="shared" si="48"/>
        <v>23333.333333333365</v>
      </c>
      <c r="AA102" s="621">
        <f t="shared" si="48"/>
        <v>21666.666666666697</v>
      </c>
      <c r="AB102" s="156">
        <f t="shared" si="48"/>
        <v>20000.000000000029</v>
      </c>
      <c r="AC102" s="156">
        <f t="shared" si="48"/>
        <v>18333.333333333361</v>
      </c>
      <c r="AD102" s="156">
        <f t="shared" si="48"/>
        <v>16666.666666666693</v>
      </c>
      <c r="AE102" s="156">
        <f t="shared" si="48"/>
        <v>15000.000000000027</v>
      </c>
      <c r="AF102" s="156">
        <f t="shared" si="48"/>
        <v>13333.333333333361</v>
      </c>
      <c r="AG102" s="156">
        <f t="shared" si="48"/>
        <v>11666.666666666695</v>
      </c>
      <c r="AH102" s="156">
        <f t="shared" si="48"/>
        <v>10000.000000000029</v>
      </c>
      <c r="AI102" s="156">
        <f t="shared" si="48"/>
        <v>8333.333333333363</v>
      </c>
      <c r="AJ102" s="156">
        <f t="shared" si="48"/>
        <v>6666.6666666666961</v>
      </c>
      <c r="AK102" s="156">
        <f t="shared" si="48"/>
        <v>5000.0000000000291</v>
      </c>
      <c r="AL102" s="156">
        <f t="shared" si="48"/>
        <v>3333.3333333333621</v>
      </c>
      <c r="AM102" s="156">
        <f t="shared" si="48"/>
        <v>1666.6666666666954</v>
      </c>
      <c r="AN102" s="156"/>
      <c r="AO102" s="103"/>
      <c r="AP102" s="103"/>
      <c r="AQ102" s="103"/>
      <c r="AR102" s="103"/>
      <c r="AS102" s="103"/>
      <c r="AT102" s="103"/>
      <c r="AU102" s="103"/>
      <c r="AV102" s="103"/>
      <c r="AW102" s="103"/>
      <c r="AX102" s="103"/>
      <c r="AY102" s="103"/>
      <c r="AZ102" s="103"/>
      <c r="BA102" s="103"/>
      <c r="BB102" s="103"/>
      <c r="BC102" s="103"/>
      <c r="BD102" s="103"/>
      <c r="BE102" s="103"/>
      <c r="BF102" s="103"/>
      <c r="BG102" s="103"/>
      <c r="BH102" s="103"/>
    </row>
    <row r="103" spans="2:64" s="160" customFormat="1" ht="15" customHeight="1">
      <c r="B103" s="336" t="s">
        <v>117</v>
      </c>
      <c r="C103" s="339"/>
      <c r="D103" s="338">
        <f t="shared" ref="D103:AM103" si="49">-$D$101/$E$25/12</f>
        <v>-1666.6666666666667</v>
      </c>
      <c r="E103" s="338">
        <f t="shared" si="49"/>
        <v>-1666.6666666666667</v>
      </c>
      <c r="F103" s="338">
        <f t="shared" si="49"/>
        <v>-1666.6666666666667</v>
      </c>
      <c r="G103" s="338">
        <f t="shared" si="49"/>
        <v>-1666.6666666666667</v>
      </c>
      <c r="H103" s="338">
        <f t="shared" si="49"/>
        <v>-1666.6666666666667</v>
      </c>
      <c r="I103" s="338">
        <f t="shared" si="49"/>
        <v>-1666.6666666666667</v>
      </c>
      <c r="J103" s="338">
        <f t="shared" si="49"/>
        <v>-1666.6666666666667</v>
      </c>
      <c r="K103" s="338">
        <f t="shared" si="49"/>
        <v>-1666.6666666666667</v>
      </c>
      <c r="L103" s="338">
        <f t="shared" si="49"/>
        <v>-1666.6666666666667</v>
      </c>
      <c r="M103" s="338">
        <f t="shared" si="49"/>
        <v>-1666.6666666666667</v>
      </c>
      <c r="N103" s="338">
        <f t="shared" si="49"/>
        <v>-1666.6666666666667</v>
      </c>
      <c r="O103" s="622">
        <f t="shared" si="49"/>
        <v>-1666.6666666666667</v>
      </c>
      <c r="P103" s="338">
        <f t="shared" si="49"/>
        <v>-1666.6666666666667</v>
      </c>
      <c r="Q103" s="338">
        <f t="shared" si="49"/>
        <v>-1666.6666666666667</v>
      </c>
      <c r="R103" s="338">
        <f t="shared" si="49"/>
        <v>-1666.6666666666667</v>
      </c>
      <c r="S103" s="338">
        <f t="shared" si="49"/>
        <v>-1666.6666666666667</v>
      </c>
      <c r="T103" s="338">
        <f t="shared" si="49"/>
        <v>-1666.6666666666667</v>
      </c>
      <c r="U103" s="338">
        <f t="shared" si="49"/>
        <v>-1666.6666666666667</v>
      </c>
      <c r="V103" s="338">
        <f t="shared" si="49"/>
        <v>-1666.6666666666667</v>
      </c>
      <c r="W103" s="338">
        <f t="shared" si="49"/>
        <v>-1666.6666666666667</v>
      </c>
      <c r="X103" s="338">
        <f t="shared" si="49"/>
        <v>-1666.6666666666667</v>
      </c>
      <c r="Y103" s="338">
        <f t="shared" si="49"/>
        <v>-1666.6666666666667</v>
      </c>
      <c r="Z103" s="338">
        <f t="shared" si="49"/>
        <v>-1666.6666666666667</v>
      </c>
      <c r="AA103" s="622">
        <f t="shared" si="49"/>
        <v>-1666.6666666666667</v>
      </c>
      <c r="AB103" s="338">
        <f t="shared" si="49"/>
        <v>-1666.6666666666667</v>
      </c>
      <c r="AC103" s="338">
        <f t="shared" si="49"/>
        <v>-1666.6666666666667</v>
      </c>
      <c r="AD103" s="338">
        <f t="shared" si="49"/>
        <v>-1666.6666666666667</v>
      </c>
      <c r="AE103" s="338">
        <f t="shared" si="49"/>
        <v>-1666.6666666666667</v>
      </c>
      <c r="AF103" s="338">
        <f t="shared" si="49"/>
        <v>-1666.6666666666667</v>
      </c>
      <c r="AG103" s="338">
        <f t="shared" si="49"/>
        <v>-1666.6666666666667</v>
      </c>
      <c r="AH103" s="338">
        <f t="shared" si="49"/>
        <v>-1666.6666666666667</v>
      </c>
      <c r="AI103" s="338">
        <f t="shared" si="49"/>
        <v>-1666.6666666666667</v>
      </c>
      <c r="AJ103" s="338">
        <f t="shared" si="49"/>
        <v>-1666.6666666666667</v>
      </c>
      <c r="AK103" s="338">
        <f t="shared" si="49"/>
        <v>-1666.6666666666667</v>
      </c>
      <c r="AL103" s="338">
        <f t="shared" si="49"/>
        <v>-1666.6666666666667</v>
      </c>
      <c r="AM103" s="338">
        <f t="shared" si="49"/>
        <v>-1666.6666666666667</v>
      </c>
      <c r="AN103" s="156"/>
      <c r="AO103" s="103"/>
      <c r="AP103" s="103"/>
      <c r="AQ103" s="103"/>
      <c r="AR103" s="103"/>
      <c r="AS103" s="103"/>
      <c r="AT103" s="103"/>
      <c r="AU103" s="103"/>
      <c r="AV103" s="103"/>
      <c r="AW103" s="103"/>
      <c r="AX103" s="159"/>
      <c r="AY103" s="159"/>
      <c r="AZ103" s="159"/>
      <c r="BA103" s="159"/>
      <c r="BB103" s="159"/>
      <c r="BC103" s="159"/>
      <c r="BD103" s="159"/>
      <c r="BE103" s="159"/>
      <c r="BF103" s="159"/>
      <c r="BG103" s="159"/>
      <c r="BH103" s="159"/>
      <c r="BI103" s="158"/>
      <c r="BJ103" s="158"/>
      <c r="BK103" s="158"/>
      <c r="BL103" s="158"/>
    </row>
    <row r="104" spans="2:64" ht="15" customHeight="1">
      <c r="B104" s="154" t="s">
        <v>118</v>
      </c>
      <c r="D104" s="157">
        <f t="shared" ref="D104:AM104" si="50">SUM(D102:D103)</f>
        <v>58333.333333333336</v>
      </c>
      <c r="E104" s="157">
        <f t="shared" si="50"/>
        <v>56666.666666666672</v>
      </c>
      <c r="F104" s="157">
        <f t="shared" si="50"/>
        <v>55000.000000000007</v>
      </c>
      <c r="G104" s="157">
        <f t="shared" si="50"/>
        <v>53333.333333333343</v>
      </c>
      <c r="H104" s="157">
        <f t="shared" si="50"/>
        <v>51666.666666666679</v>
      </c>
      <c r="I104" s="157">
        <f t="shared" si="50"/>
        <v>50000.000000000015</v>
      </c>
      <c r="J104" s="157">
        <f t="shared" si="50"/>
        <v>48333.33333333335</v>
      </c>
      <c r="K104" s="157">
        <f t="shared" si="50"/>
        <v>46666.666666666686</v>
      </c>
      <c r="L104" s="157">
        <f t="shared" si="50"/>
        <v>45000.000000000022</v>
      </c>
      <c r="M104" s="157">
        <f t="shared" si="50"/>
        <v>43333.333333333358</v>
      </c>
      <c r="N104" s="157">
        <f t="shared" si="50"/>
        <v>41666.666666666693</v>
      </c>
      <c r="O104" s="623">
        <f t="shared" si="50"/>
        <v>40000.000000000029</v>
      </c>
      <c r="P104" s="157">
        <f t="shared" si="50"/>
        <v>38333.333333333365</v>
      </c>
      <c r="Q104" s="157">
        <f t="shared" si="50"/>
        <v>36666.666666666701</v>
      </c>
      <c r="R104" s="157">
        <f t="shared" si="50"/>
        <v>35000.000000000036</v>
      </c>
      <c r="S104" s="157">
        <f t="shared" si="50"/>
        <v>33333.333333333372</v>
      </c>
      <c r="T104" s="157">
        <f t="shared" si="50"/>
        <v>31666.666666666704</v>
      </c>
      <c r="U104" s="157">
        <f t="shared" si="50"/>
        <v>30000.000000000036</v>
      </c>
      <c r="V104" s="157">
        <f t="shared" si="50"/>
        <v>28333.333333333369</v>
      </c>
      <c r="W104" s="157">
        <f t="shared" si="50"/>
        <v>26666.666666666701</v>
      </c>
      <c r="X104" s="157">
        <f t="shared" si="50"/>
        <v>25000.000000000033</v>
      </c>
      <c r="Y104" s="157">
        <f t="shared" si="50"/>
        <v>23333.333333333365</v>
      </c>
      <c r="Z104" s="157">
        <f t="shared" si="50"/>
        <v>21666.666666666697</v>
      </c>
      <c r="AA104" s="623">
        <f t="shared" si="50"/>
        <v>20000.000000000029</v>
      </c>
      <c r="AB104" s="157">
        <f t="shared" si="50"/>
        <v>18333.333333333361</v>
      </c>
      <c r="AC104" s="157">
        <f t="shared" si="50"/>
        <v>16666.666666666693</v>
      </c>
      <c r="AD104" s="157">
        <f t="shared" si="50"/>
        <v>15000.000000000027</v>
      </c>
      <c r="AE104" s="157">
        <f t="shared" si="50"/>
        <v>13333.333333333361</v>
      </c>
      <c r="AF104" s="157">
        <f t="shared" si="50"/>
        <v>11666.666666666695</v>
      </c>
      <c r="AG104" s="157">
        <f t="shared" si="50"/>
        <v>10000.000000000029</v>
      </c>
      <c r="AH104" s="157">
        <f t="shared" si="50"/>
        <v>8333.333333333363</v>
      </c>
      <c r="AI104" s="157">
        <f t="shared" si="50"/>
        <v>6666.6666666666961</v>
      </c>
      <c r="AJ104" s="157">
        <f t="shared" si="50"/>
        <v>5000.0000000000291</v>
      </c>
      <c r="AK104" s="157">
        <f t="shared" si="50"/>
        <v>3333.3333333333621</v>
      </c>
      <c r="AL104" s="157">
        <f t="shared" si="50"/>
        <v>1666.6666666666954</v>
      </c>
      <c r="AM104" s="157">
        <f t="shared" si="50"/>
        <v>2.8649083105847239E-11</v>
      </c>
      <c r="AN104" s="157"/>
      <c r="AO104" s="149"/>
      <c r="AP104" s="149"/>
      <c r="AQ104" s="149"/>
      <c r="AR104" s="149"/>
      <c r="AS104" s="149"/>
      <c r="AT104" s="149"/>
      <c r="AU104" s="149"/>
      <c r="AV104" s="149"/>
      <c r="AW104" s="149"/>
      <c r="AX104" s="149"/>
      <c r="AY104" s="149"/>
      <c r="AZ104" s="149"/>
      <c r="BA104" s="149"/>
      <c r="BB104" s="149"/>
      <c r="BC104" s="149"/>
      <c r="BD104" s="149"/>
      <c r="BE104" s="149"/>
      <c r="BF104" s="149"/>
      <c r="BG104" s="149"/>
      <c r="BH104" s="149"/>
    </row>
    <row r="105" spans="2:64" s="162" customFormat="1" ht="15" customHeight="1">
      <c r="B105" s="161"/>
      <c r="D105" s="163"/>
      <c r="E105" s="163"/>
      <c r="F105" s="163"/>
      <c r="G105" s="163"/>
      <c r="H105" s="163"/>
      <c r="I105" s="163"/>
      <c r="J105" s="163"/>
      <c r="K105" s="163"/>
      <c r="L105" s="163"/>
      <c r="M105" s="163"/>
      <c r="N105" s="163"/>
      <c r="O105" s="624"/>
      <c r="P105" s="163"/>
      <c r="Q105" s="163"/>
      <c r="R105" s="163"/>
      <c r="S105" s="163"/>
      <c r="T105" s="163"/>
      <c r="U105" s="163"/>
      <c r="V105" s="163"/>
      <c r="W105" s="163"/>
      <c r="X105" s="163"/>
      <c r="Y105" s="163"/>
      <c r="Z105" s="163"/>
      <c r="AA105" s="624"/>
      <c r="AB105" s="163"/>
      <c r="AC105" s="163"/>
      <c r="AD105" s="163"/>
      <c r="AE105" s="163"/>
      <c r="AF105" s="163"/>
      <c r="AG105" s="163"/>
      <c r="AH105" s="163"/>
      <c r="AI105" s="163"/>
      <c r="AJ105" s="163"/>
      <c r="AK105" s="163"/>
      <c r="AL105" s="163"/>
      <c r="AM105" s="163"/>
      <c r="AN105" s="163"/>
      <c r="AO105" s="130"/>
      <c r="AP105" s="130"/>
      <c r="AQ105" s="130"/>
      <c r="AR105" s="130"/>
      <c r="AS105" s="130"/>
      <c r="AT105" s="130"/>
      <c r="AU105" s="130"/>
      <c r="AV105" s="130"/>
      <c r="AW105" s="130"/>
      <c r="AX105" s="130"/>
      <c r="AY105" s="130"/>
      <c r="AZ105" s="130"/>
      <c r="BA105" s="130"/>
      <c r="BB105" s="130"/>
      <c r="BC105" s="130"/>
      <c r="BD105" s="130"/>
      <c r="BE105" s="130"/>
      <c r="BF105" s="130"/>
      <c r="BG105" s="130"/>
      <c r="BH105" s="130"/>
    </row>
    <row r="106" spans="2:64" s="162" customFormat="1" ht="15" customHeight="1">
      <c r="B106" s="161"/>
      <c r="D106" s="163"/>
      <c r="E106" s="163"/>
      <c r="F106" s="163"/>
      <c r="G106" s="163"/>
      <c r="H106" s="163"/>
      <c r="I106" s="163"/>
      <c r="J106" s="163"/>
      <c r="K106" s="163"/>
      <c r="L106" s="163"/>
      <c r="M106" s="163"/>
      <c r="N106" s="163"/>
      <c r="O106" s="624"/>
      <c r="P106" s="163"/>
      <c r="Q106" s="163"/>
      <c r="R106" s="163"/>
      <c r="S106" s="163"/>
      <c r="T106" s="163"/>
      <c r="U106" s="163"/>
      <c r="V106" s="163"/>
      <c r="W106" s="163"/>
      <c r="X106" s="163"/>
      <c r="Y106" s="163"/>
      <c r="Z106" s="163"/>
      <c r="AA106" s="624"/>
      <c r="AB106" s="163"/>
      <c r="AC106" s="163"/>
      <c r="AD106" s="163"/>
      <c r="AE106" s="163"/>
      <c r="AF106" s="163"/>
      <c r="AG106" s="163"/>
      <c r="AH106" s="163"/>
      <c r="AI106" s="163"/>
      <c r="AJ106" s="163"/>
      <c r="AK106" s="163"/>
      <c r="AL106" s="163"/>
      <c r="AM106" s="163"/>
      <c r="AN106" s="163"/>
      <c r="AO106" s="130"/>
      <c r="AP106" s="130"/>
      <c r="AQ106" s="130"/>
      <c r="AR106" s="130"/>
      <c r="AS106" s="130"/>
      <c r="AT106" s="130"/>
      <c r="AU106" s="130"/>
      <c r="AV106" s="130"/>
      <c r="AW106" s="130"/>
      <c r="AX106" s="130"/>
      <c r="AY106" s="130"/>
      <c r="AZ106" s="130"/>
      <c r="BA106" s="130"/>
      <c r="BB106" s="130"/>
      <c r="BC106" s="130"/>
      <c r="BD106" s="130"/>
      <c r="BE106" s="130"/>
      <c r="BF106" s="130"/>
      <c r="BG106" s="130"/>
      <c r="BH106" s="130"/>
    </row>
    <row r="107" spans="2:64">
      <c r="B107" s="164" t="s">
        <v>214</v>
      </c>
      <c r="D107" s="156"/>
      <c r="E107" s="156"/>
      <c r="F107" s="156"/>
      <c r="G107" s="156"/>
      <c r="H107" s="156"/>
      <c r="I107" s="156"/>
      <c r="J107" s="156"/>
      <c r="K107" s="156"/>
      <c r="L107" s="156"/>
      <c r="M107" s="156"/>
      <c r="N107" s="156"/>
      <c r="O107" s="621"/>
      <c r="P107" s="156"/>
      <c r="Q107" s="156"/>
      <c r="R107" s="156"/>
      <c r="S107" s="156"/>
      <c r="T107" s="156"/>
      <c r="U107" s="156"/>
      <c r="V107" s="156"/>
      <c r="W107" s="156"/>
      <c r="X107" s="156"/>
      <c r="Y107" s="156"/>
      <c r="Z107" s="156"/>
      <c r="AA107" s="621"/>
      <c r="AB107" s="156"/>
      <c r="AC107" s="156"/>
      <c r="AD107" s="156"/>
      <c r="AE107" s="156"/>
      <c r="AF107" s="156"/>
      <c r="AG107" s="156"/>
      <c r="AH107" s="156"/>
      <c r="AI107" s="156"/>
      <c r="AJ107" s="156"/>
      <c r="AK107" s="156"/>
      <c r="AL107" s="156"/>
      <c r="AM107" s="156"/>
      <c r="AN107" s="156"/>
      <c r="AO107" s="103"/>
      <c r="AP107" s="103"/>
      <c r="AQ107" s="103"/>
      <c r="AR107" s="103"/>
      <c r="AS107" s="103"/>
      <c r="AT107" s="103"/>
      <c r="AU107" s="103"/>
      <c r="AV107" s="103"/>
      <c r="AW107" s="103"/>
      <c r="AX107" s="103"/>
      <c r="AY107" s="103"/>
      <c r="AZ107" s="103"/>
      <c r="BA107" s="103"/>
      <c r="BB107" s="103"/>
      <c r="BC107" s="103"/>
      <c r="BD107" s="103"/>
      <c r="BE107" s="103"/>
      <c r="BF107" s="103"/>
      <c r="BG107" s="103"/>
      <c r="BH107" s="103"/>
    </row>
    <row r="108" spans="2:64">
      <c r="B108" s="91"/>
      <c r="D108" s="156"/>
      <c r="E108" s="156"/>
      <c r="F108" s="156"/>
      <c r="G108" s="156"/>
      <c r="H108" s="156"/>
      <c r="I108" s="156"/>
      <c r="J108" s="156"/>
      <c r="K108" s="156"/>
      <c r="L108" s="156"/>
      <c r="M108" s="156"/>
      <c r="N108" s="156"/>
      <c r="O108" s="621"/>
      <c r="P108" s="156"/>
      <c r="Q108" s="156"/>
      <c r="R108" s="156"/>
      <c r="S108" s="156"/>
      <c r="T108" s="156"/>
      <c r="U108" s="156"/>
      <c r="V108" s="156"/>
      <c r="W108" s="156"/>
      <c r="X108" s="156"/>
      <c r="Y108" s="156"/>
      <c r="Z108" s="156"/>
      <c r="AA108" s="621"/>
      <c r="AB108" s="156"/>
      <c r="AC108" s="156"/>
      <c r="AD108" s="156"/>
      <c r="AE108" s="156"/>
      <c r="AF108" s="156"/>
      <c r="AG108" s="156"/>
      <c r="AH108" s="156"/>
      <c r="AI108" s="156"/>
      <c r="AJ108" s="156"/>
      <c r="AK108" s="156"/>
      <c r="AL108" s="156"/>
      <c r="AM108" s="156"/>
      <c r="AN108" s="156"/>
      <c r="AO108" s="103"/>
      <c r="AP108" s="103"/>
      <c r="AQ108" s="103"/>
      <c r="AR108" s="103"/>
      <c r="AS108" s="103"/>
      <c r="AT108" s="103"/>
      <c r="AU108" s="103"/>
      <c r="AV108" s="103"/>
      <c r="AW108" s="103"/>
      <c r="AX108" s="103"/>
      <c r="AY108" s="103"/>
      <c r="AZ108" s="103"/>
      <c r="BA108" s="103"/>
      <c r="BB108" s="103"/>
      <c r="BC108" s="103"/>
      <c r="BD108" s="103"/>
      <c r="BE108" s="103"/>
      <c r="BF108" s="103"/>
      <c r="BG108" s="103"/>
      <c r="BH108" s="103"/>
    </row>
    <row r="109" spans="2:64">
      <c r="B109" s="91"/>
      <c r="D109" s="156"/>
      <c r="E109" s="156"/>
      <c r="F109" s="156"/>
      <c r="G109" s="156"/>
      <c r="H109" s="156"/>
      <c r="I109" s="156"/>
      <c r="J109" s="156"/>
      <c r="K109" s="156"/>
      <c r="L109" s="156"/>
      <c r="M109" s="156"/>
      <c r="N109" s="156"/>
      <c r="O109" s="621"/>
      <c r="P109" s="156"/>
      <c r="Q109" s="156"/>
      <c r="R109" s="156"/>
      <c r="S109" s="156"/>
      <c r="T109" s="156"/>
      <c r="U109" s="156"/>
      <c r="V109" s="156"/>
      <c r="W109" s="156"/>
      <c r="X109" s="156"/>
      <c r="Y109" s="156"/>
      <c r="Z109" s="156"/>
      <c r="AA109" s="621"/>
      <c r="AB109" s="156"/>
      <c r="AC109" s="156"/>
      <c r="AD109" s="156"/>
      <c r="AE109" s="156"/>
      <c r="AF109" s="156"/>
      <c r="AG109" s="156"/>
      <c r="AH109" s="156"/>
      <c r="AI109" s="156"/>
      <c r="AJ109" s="156"/>
      <c r="AK109" s="156"/>
      <c r="AL109" s="156"/>
      <c r="AM109" s="156"/>
      <c r="AN109" s="156"/>
      <c r="AO109" s="103"/>
      <c r="AP109" s="103"/>
      <c r="AQ109" s="103"/>
      <c r="AR109" s="103"/>
      <c r="AS109" s="103"/>
      <c r="AT109" s="103"/>
      <c r="AU109" s="103"/>
      <c r="AV109" s="103"/>
      <c r="AW109" s="103"/>
      <c r="AX109" s="103"/>
      <c r="AY109" s="103"/>
      <c r="AZ109" s="103"/>
      <c r="BA109" s="103"/>
      <c r="BB109" s="103"/>
      <c r="BC109" s="103"/>
      <c r="BD109" s="103"/>
      <c r="BE109" s="103"/>
      <c r="BF109" s="103"/>
      <c r="BG109" s="103"/>
      <c r="BH109" s="103"/>
    </row>
    <row r="110" spans="2:64">
      <c r="B110" s="164" t="s">
        <v>215</v>
      </c>
      <c r="D110" s="156"/>
      <c r="E110" s="156"/>
      <c r="F110" s="156"/>
      <c r="G110" s="156"/>
      <c r="H110" s="156"/>
      <c r="I110" s="156"/>
      <c r="J110" s="156"/>
      <c r="K110" s="156"/>
      <c r="L110" s="156"/>
      <c r="M110" s="156"/>
      <c r="N110" s="156"/>
      <c r="O110" s="621"/>
      <c r="P110" s="156"/>
      <c r="Q110" s="156"/>
      <c r="R110" s="156"/>
      <c r="S110" s="156"/>
      <c r="T110" s="156"/>
      <c r="U110" s="156"/>
      <c r="V110" s="156"/>
      <c r="W110" s="156"/>
      <c r="X110" s="156"/>
      <c r="Y110" s="156"/>
      <c r="Z110" s="156"/>
      <c r="AA110" s="621"/>
      <c r="AB110" s="156"/>
      <c r="AC110" s="156"/>
      <c r="AD110" s="156"/>
      <c r="AE110" s="156"/>
      <c r="AF110" s="156"/>
      <c r="AG110" s="156"/>
      <c r="AH110" s="156"/>
      <c r="AI110" s="156"/>
      <c r="AJ110" s="156"/>
      <c r="AK110" s="156"/>
      <c r="AL110" s="156"/>
      <c r="AM110" s="156"/>
      <c r="AN110" s="156"/>
      <c r="AO110" s="103"/>
      <c r="AP110" s="103"/>
      <c r="AQ110" s="103"/>
      <c r="AR110" s="103"/>
      <c r="AS110" s="103"/>
      <c r="AT110" s="103"/>
      <c r="AU110" s="103"/>
      <c r="AV110" s="103"/>
      <c r="AW110" s="103"/>
      <c r="AX110" s="103"/>
      <c r="AY110" s="103"/>
      <c r="AZ110" s="103"/>
      <c r="BA110" s="103"/>
      <c r="BB110" s="103"/>
      <c r="BC110" s="103"/>
      <c r="BD110" s="103"/>
      <c r="BE110" s="103"/>
      <c r="BF110" s="103"/>
      <c r="BG110" s="103"/>
      <c r="BH110" s="103"/>
    </row>
    <row r="111" spans="2:64">
      <c r="B111" s="164"/>
      <c r="D111" s="156"/>
      <c r="E111" s="156"/>
      <c r="F111" s="156"/>
      <c r="G111" s="156"/>
      <c r="H111" s="156"/>
      <c r="I111" s="156"/>
      <c r="J111" s="156"/>
      <c r="K111" s="156"/>
      <c r="L111" s="156"/>
      <c r="M111" s="156"/>
      <c r="N111" s="156"/>
      <c r="O111" s="621"/>
      <c r="P111" s="156"/>
      <c r="Q111" s="156"/>
      <c r="R111" s="156"/>
      <c r="S111" s="156"/>
      <c r="T111" s="156"/>
      <c r="U111" s="156"/>
      <c r="V111" s="156"/>
      <c r="W111" s="156"/>
      <c r="X111" s="156"/>
      <c r="Y111" s="156"/>
      <c r="Z111" s="156"/>
      <c r="AA111" s="621"/>
      <c r="AB111" s="156"/>
      <c r="AC111" s="156"/>
      <c r="AD111" s="156"/>
      <c r="AE111" s="156"/>
      <c r="AF111" s="156"/>
      <c r="AG111" s="156"/>
      <c r="AH111" s="156"/>
      <c r="AI111" s="156"/>
      <c r="AJ111" s="156"/>
      <c r="AK111" s="156"/>
      <c r="AL111" s="156"/>
      <c r="AM111" s="156"/>
      <c r="AN111" s="156"/>
      <c r="AO111" s="103"/>
      <c r="AP111" s="103"/>
      <c r="AQ111" s="103"/>
      <c r="AR111" s="103"/>
      <c r="AS111" s="103"/>
      <c r="AT111" s="103"/>
      <c r="AU111" s="103"/>
      <c r="AV111" s="103"/>
      <c r="AW111" s="103"/>
      <c r="AX111" s="103"/>
      <c r="AY111" s="103"/>
      <c r="AZ111" s="103"/>
      <c r="BA111" s="103"/>
      <c r="BB111" s="103"/>
      <c r="BC111" s="103"/>
      <c r="BD111" s="103"/>
      <c r="BE111" s="103"/>
      <c r="BF111" s="103"/>
      <c r="BG111" s="103"/>
      <c r="BH111" s="103"/>
    </row>
    <row r="112" spans="2:64">
      <c r="B112" s="164"/>
      <c r="D112" s="156"/>
      <c r="E112" s="156"/>
      <c r="F112" s="156"/>
      <c r="G112" s="156"/>
      <c r="H112" s="156"/>
      <c r="I112" s="156"/>
      <c r="J112" s="156"/>
      <c r="K112" s="156"/>
      <c r="L112" s="156"/>
      <c r="M112" s="156"/>
      <c r="N112" s="156"/>
      <c r="O112" s="621"/>
      <c r="P112" s="156"/>
      <c r="Q112" s="156"/>
      <c r="R112" s="156"/>
      <c r="S112" s="156"/>
      <c r="T112" s="156"/>
      <c r="U112" s="156"/>
      <c r="V112" s="156"/>
      <c r="W112" s="156"/>
      <c r="X112" s="156"/>
      <c r="Y112" s="156"/>
      <c r="Z112" s="156"/>
      <c r="AA112" s="621"/>
      <c r="AB112" s="156"/>
      <c r="AC112" s="156"/>
      <c r="AD112" s="156"/>
      <c r="AE112" s="156"/>
      <c r="AF112" s="156"/>
      <c r="AG112" s="156"/>
      <c r="AH112" s="156"/>
      <c r="AI112" s="156"/>
      <c r="AJ112" s="156"/>
      <c r="AK112" s="156"/>
      <c r="AL112" s="156"/>
      <c r="AM112" s="156"/>
      <c r="AN112" s="156"/>
      <c r="AO112" s="103"/>
      <c r="AP112" s="103"/>
      <c r="AQ112" s="103"/>
      <c r="AR112" s="103"/>
      <c r="AS112" s="103"/>
      <c r="AT112" s="103"/>
      <c r="AU112" s="103"/>
      <c r="AV112" s="103"/>
      <c r="AW112" s="103"/>
      <c r="AX112" s="103"/>
      <c r="AY112" s="103"/>
      <c r="AZ112" s="103"/>
      <c r="BA112" s="103"/>
      <c r="BB112" s="103"/>
      <c r="BC112" s="103"/>
      <c r="BD112" s="103"/>
      <c r="BE112" s="103"/>
      <c r="BF112" s="103"/>
      <c r="BG112" s="103"/>
      <c r="BH112" s="103"/>
    </row>
    <row r="113" spans="2:70" s="1" customFormat="1">
      <c r="B113" s="151"/>
      <c r="C113" s="152"/>
      <c r="D113" s="165"/>
      <c r="E113" s="165"/>
      <c r="F113" s="165"/>
      <c r="G113" s="165"/>
      <c r="H113" s="165"/>
      <c r="I113" s="165"/>
      <c r="J113" s="165"/>
      <c r="K113" s="165"/>
      <c r="L113" s="165"/>
      <c r="M113" s="165"/>
      <c r="N113" s="165"/>
      <c r="O113" s="625"/>
      <c r="P113" s="165"/>
      <c r="Q113" s="165"/>
      <c r="R113" s="165"/>
      <c r="S113" s="165"/>
      <c r="T113" s="165"/>
      <c r="U113" s="165"/>
      <c r="V113" s="165"/>
      <c r="W113" s="165"/>
      <c r="X113" s="165"/>
      <c r="Y113" s="165"/>
      <c r="Z113" s="165"/>
      <c r="AA113" s="625"/>
      <c r="AB113" s="165"/>
      <c r="AC113" s="165"/>
      <c r="AD113" s="165"/>
      <c r="AE113" s="165"/>
      <c r="AF113" s="165"/>
      <c r="AG113" s="165"/>
      <c r="AH113" s="165"/>
      <c r="AI113" s="165"/>
      <c r="AJ113" s="165"/>
      <c r="AK113" s="165"/>
      <c r="AL113" s="165"/>
      <c r="AM113" s="165"/>
      <c r="AN113" s="165"/>
    </row>
    <row r="114" spans="2:70" s="167" customFormat="1" ht="20" customHeight="1" thickBot="1">
      <c r="B114" s="349" t="s">
        <v>264</v>
      </c>
      <c r="C114" s="350"/>
      <c r="D114" s="351">
        <f>D96+D103</f>
        <v>-4642.8571428571431</v>
      </c>
      <c r="E114" s="351">
        <f t="shared" ref="E114:AM114" si="51">E96+E103</f>
        <v>-4642.8571428571431</v>
      </c>
      <c r="F114" s="351">
        <f t="shared" si="51"/>
        <v>-4642.8571428571431</v>
      </c>
      <c r="G114" s="351">
        <f t="shared" si="51"/>
        <v>-4642.8571428571431</v>
      </c>
      <c r="H114" s="351">
        <f t="shared" si="51"/>
        <v>-4642.8571428571431</v>
      </c>
      <c r="I114" s="351">
        <f t="shared" si="51"/>
        <v>-4642.8571428571431</v>
      </c>
      <c r="J114" s="351">
        <f t="shared" si="51"/>
        <v>-4642.8571428571431</v>
      </c>
      <c r="K114" s="351">
        <f t="shared" si="51"/>
        <v>-4642.8571428571431</v>
      </c>
      <c r="L114" s="351">
        <f t="shared" si="51"/>
        <v>-4642.8571428571431</v>
      </c>
      <c r="M114" s="351">
        <f t="shared" si="51"/>
        <v>-4642.8571428571431</v>
      </c>
      <c r="N114" s="351">
        <f t="shared" si="51"/>
        <v>-4642.8571428571431</v>
      </c>
      <c r="O114" s="626">
        <f t="shared" si="51"/>
        <v>-4642.8571428571431</v>
      </c>
      <c r="P114" s="351">
        <f t="shared" si="51"/>
        <v>-4642.8571428571431</v>
      </c>
      <c r="Q114" s="351">
        <f t="shared" si="51"/>
        <v>-4642.8571428571431</v>
      </c>
      <c r="R114" s="351">
        <f t="shared" si="51"/>
        <v>-4642.8571428571431</v>
      </c>
      <c r="S114" s="351">
        <f t="shared" si="51"/>
        <v>-4642.8571428571431</v>
      </c>
      <c r="T114" s="351">
        <f t="shared" si="51"/>
        <v>-4642.8571428571431</v>
      </c>
      <c r="U114" s="351">
        <f t="shared" si="51"/>
        <v>-4642.8571428571431</v>
      </c>
      <c r="V114" s="351">
        <f t="shared" si="51"/>
        <v>-4642.8571428571431</v>
      </c>
      <c r="W114" s="351">
        <f t="shared" si="51"/>
        <v>-4642.8571428571431</v>
      </c>
      <c r="X114" s="351">
        <f t="shared" si="51"/>
        <v>-4642.8571428571431</v>
      </c>
      <c r="Y114" s="351">
        <f t="shared" si="51"/>
        <v>-4642.8571428571431</v>
      </c>
      <c r="Z114" s="351">
        <f t="shared" si="51"/>
        <v>-4642.8571428571431</v>
      </c>
      <c r="AA114" s="626">
        <f t="shared" si="51"/>
        <v>-4642.8571428571431</v>
      </c>
      <c r="AB114" s="351">
        <f t="shared" si="51"/>
        <v>-4642.8571428571431</v>
      </c>
      <c r="AC114" s="351">
        <f t="shared" si="51"/>
        <v>-4642.8571428571431</v>
      </c>
      <c r="AD114" s="351">
        <f t="shared" si="51"/>
        <v>-4642.8571428571431</v>
      </c>
      <c r="AE114" s="351">
        <f t="shared" si="51"/>
        <v>-4642.8571428571431</v>
      </c>
      <c r="AF114" s="351">
        <f t="shared" si="51"/>
        <v>-4642.8571428571431</v>
      </c>
      <c r="AG114" s="351">
        <f t="shared" si="51"/>
        <v>-4642.8571428571431</v>
      </c>
      <c r="AH114" s="351">
        <f t="shared" si="51"/>
        <v>-4642.8571428571431</v>
      </c>
      <c r="AI114" s="351">
        <f t="shared" si="51"/>
        <v>-4642.8571428571431</v>
      </c>
      <c r="AJ114" s="351">
        <f t="shared" si="51"/>
        <v>-4642.8571428571431</v>
      </c>
      <c r="AK114" s="351">
        <f t="shared" si="51"/>
        <v>-4642.8571428571431</v>
      </c>
      <c r="AL114" s="351">
        <f t="shared" si="51"/>
        <v>-4642.8571428571431</v>
      </c>
      <c r="AM114" s="351">
        <f t="shared" si="51"/>
        <v>-4642.8571428571431</v>
      </c>
      <c r="AN114" s="166"/>
    </row>
    <row r="115" spans="2:70" s="1" customFormat="1" ht="20" customHeight="1" thickTop="1">
      <c r="B115" s="151"/>
      <c r="C115" s="152"/>
      <c r="D115" s="165"/>
      <c r="E115" s="165"/>
      <c r="F115" s="165"/>
      <c r="G115" s="165"/>
      <c r="H115" s="165"/>
      <c r="I115" s="165"/>
      <c r="J115" s="165"/>
      <c r="K115" s="165"/>
      <c r="L115" s="165"/>
      <c r="M115" s="165"/>
      <c r="N115" s="165"/>
      <c r="O115" s="625"/>
      <c r="P115" s="165"/>
      <c r="Q115" s="165"/>
      <c r="R115" s="165"/>
      <c r="S115" s="165"/>
      <c r="T115" s="165"/>
      <c r="U115" s="165"/>
      <c r="V115" s="165"/>
      <c r="W115" s="165"/>
      <c r="X115" s="165"/>
      <c r="Y115" s="165"/>
      <c r="Z115" s="165"/>
      <c r="AA115" s="625"/>
      <c r="AB115" s="165"/>
      <c r="AC115" s="165"/>
      <c r="AD115" s="165"/>
      <c r="AE115" s="165"/>
      <c r="AF115" s="165"/>
      <c r="AG115" s="165"/>
      <c r="AH115" s="165"/>
      <c r="AI115" s="165"/>
      <c r="AJ115" s="165"/>
      <c r="AK115" s="165"/>
      <c r="AL115" s="165"/>
      <c r="AM115" s="165"/>
      <c r="AN115" s="165"/>
    </row>
    <row r="116" spans="2:70" s="1" customFormat="1" ht="19" customHeight="1">
      <c r="B116" s="151"/>
      <c r="C116" s="152"/>
      <c r="D116" s="165"/>
      <c r="E116" s="165"/>
      <c r="F116" s="165"/>
      <c r="G116" s="165"/>
      <c r="H116" s="165"/>
      <c r="I116" s="165"/>
      <c r="J116" s="165"/>
      <c r="K116" s="165"/>
      <c r="L116" s="165"/>
      <c r="M116" s="165"/>
      <c r="N116" s="165"/>
      <c r="O116" s="625"/>
      <c r="P116" s="165"/>
      <c r="Q116" s="165"/>
      <c r="R116" s="165"/>
      <c r="S116" s="165"/>
      <c r="T116" s="165"/>
      <c r="U116" s="165"/>
      <c r="V116" s="165"/>
      <c r="W116" s="165"/>
      <c r="X116" s="165"/>
      <c r="Y116" s="165"/>
      <c r="Z116" s="165"/>
      <c r="AA116" s="625"/>
      <c r="AB116" s="165"/>
      <c r="AC116" s="165"/>
      <c r="AD116" s="165"/>
      <c r="AE116" s="165"/>
      <c r="AF116" s="165"/>
      <c r="AG116" s="165"/>
      <c r="AH116" s="165"/>
      <c r="AI116" s="165"/>
      <c r="AJ116" s="165"/>
      <c r="AK116" s="165"/>
      <c r="AL116" s="165"/>
      <c r="AM116" s="165"/>
      <c r="AN116" s="165"/>
    </row>
    <row r="117" spans="2:70" ht="20" thickBot="1">
      <c r="B117" s="286" t="s">
        <v>131</v>
      </c>
      <c r="C117" s="283"/>
      <c r="D117" s="352"/>
      <c r="E117" s="353"/>
      <c r="F117" s="353"/>
      <c r="G117" s="353"/>
      <c r="H117" s="353"/>
      <c r="I117" s="353"/>
      <c r="J117" s="353"/>
      <c r="K117" s="353"/>
      <c r="L117" s="353"/>
      <c r="M117" s="353"/>
      <c r="N117" s="353"/>
      <c r="O117" s="635"/>
      <c r="P117" s="354"/>
      <c r="Q117" s="354"/>
      <c r="R117" s="354"/>
      <c r="S117" s="354"/>
      <c r="T117" s="354"/>
      <c r="U117" s="354"/>
      <c r="V117" s="354"/>
      <c r="W117" s="354"/>
      <c r="X117" s="354"/>
      <c r="Y117" s="354"/>
      <c r="Z117" s="354"/>
      <c r="AA117" s="627"/>
      <c r="AB117" s="354"/>
      <c r="AC117" s="353"/>
      <c r="AD117" s="353"/>
      <c r="AE117" s="353"/>
      <c r="AF117" s="353"/>
      <c r="AG117" s="353"/>
      <c r="AH117" s="353"/>
      <c r="AI117" s="353"/>
      <c r="AJ117" s="353"/>
      <c r="AK117" s="353"/>
      <c r="AL117" s="353"/>
      <c r="AM117" s="353"/>
      <c r="AN117" s="168"/>
      <c r="AO117" s="99"/>
      <c r="AP117" s="99"/>
      <c r="AQ117" s="99"/>
      <c r="AR117" s="99"/>
      <c r="AS117" s="99"/>
      <c r="AT117" s="99"/>
      <c r="AU117" s="99"/>
      <c r="AV117" s="99"/>
      <c r="AW117" s="99"/>
      <c r="AX117" s="99"/>
      <c r="AY117" s="99"/>
      <c r="AZ117" s="99"/>
      <c r="BA117" s="99"/>
      <c r="BB117" s="99"/>
      <c r="BC117" s="99"/>
      <c r="BD117" s="99"/>
      <c r="BE117" s="99"/>
      <c r="BF117" s="99"/>
      <c r="BG117" s="99"/>
      <c r="BH117" s="99"/>
      <c r="BI117" s="99"/>
      <c r="BJ117" s="99"/>
      <c r="BK117" s="99"/>
      <c r="BL117" s="99"/>
      <c r="BM117" s="99"/>
      <c r="BN117" s="99"/>
      <c r="BO117" s="99"/>
      <c r="BP117" s="99"/>
      <c r="BQ117" s="99"/>
      <c r="BR117" s="99"/>
    </row>
    <row r="118" spans="2:70">
      <c r="B118" s="95"/>
      <c r="D118" s="168"/>
      <c r="E118" s="169"/>
      <c r="F118" s="169"/>
      <c r="G118" s="169"/>
      <c r="H118" s="169"/>
      <c r="I118" s="169"/>
      <c r="J118" s="169"/>
      <c r="K118" s="169"/>
      <c r="L118" s="169"/>
      <c r="M118" s="169"/>
      <c r="N118" s="169"/>
      <c r="O118" s="636"/>
      <c r="P118" s="170"/>
      <c r="Q118" s="163"/>
      <c r="R118" s="163"/>
      <c r="S118" s="163"/>
      <c r="T118" s="163"/>
      <c r="U118" s="163"/>
      <c r="V118" s="163"/>
      <c r="W118" s="163"/>
      <c r="X118" s="163"/>
      <c r="Y118" s="163"/>
      <c r="Z118" s="163"/>
      <c r="AA118" s="624"/>
      <c r="AB118" s="170"/>
      <c r="AC118" s="169"/>
      <c r="AD118" s="169"/>
      <c r="AE118" s="169"/>
      <c r="AF118" s="169"/>
      <c r="AG118" s="169"/>
      <c r="AH118" s="169"/>
      <c r="AI118" s="169"/>
      <c r="AJ118" s="169"/>
      <c r="AK118" s="169"/>
      <c r="AL118" s="169"/>
      <c r="AM118" s="169"/>
      <c r="AN118" s="168"/>
      <c r="AO118" s="99"/>
      <c r="AP118" s="99"/>
      <c r="AQ118" s="99"/>
      <c r="AR118" s="99"/>
      <c r="AS118" s="99"/>
      <c r="AT118" s="99"/>
      <c r="AU118" s="99"/>
      <c r="AV118" s="99"/>
      <c r="AW118" s="99"/>
      <c r="AX118" s="99"/>
      <c r="AY118" s="99"/>
      <c r="AZ118" s="99"/>
      <c r="BA118" s="99"/>
      <c r="BB118" s="99"/>
      <c r="BC118" s="99"/>
      <c r="BD118" s="99"/>
      <c r="BE118" s="99"/>
      <c r="BF118" s="99"/>
      <c r="BG118" s="99"/>
      <c r="BH118" s="99"/>
      <c r="BI118" s="99"/>
      <c r="BJ118" s="99"/>
      <c r="BK118" s="99"/>
      <c r="BL118" s="99"/>
      <c r="BM118" s="99"/>
      <c r="BN118" s="99"/>
      <c r="BO118" s="99"/>
      <c r="BP118" s="99"/>
      <c r="BQ118" s="99"/>
      <c r="BR118" s="99"/>
    </row>
    <row r="119" spans="2:70">
      <c r="B119" s="154" t="s">
        <v>120</v>
      </c>
      <c r="D119" s="168">
        <f t="shared" ref="D119:AM119" si="52">D65</f>
        <v>-17287.857142857141</v>
      </c>
      <c r="E119" s="168">
        <f t="shared" si="52"/>
        <v>-16780.007513423701</v>
      </c>
      <c r="F119" s="169">
        <f t="shared" si="52"/>
        <v>-13571.692094485228</v>
      </c>
      <c r="G119" s="169">
        <f t="shared" si="52"/>
        <v>-7107.9081689362838</v>
      </c>
      <c r="H119" s="169">
        <f t="shared" si="52"/>
        <v>-4156.6530038216351</v>
      </c>
      <c r="I119" s="169">
        <f t="shared" si="52"/>
        <v>1545.0761497561807</v>
      </c>
      <c r="J119" s="169">
        <f t="shared" si="52"/>
        <v>10397.28205672987</v>
      </c>
      <c r="K119" s="169">
        <f t="shared" si="52"/>
        <v>16764.967498160902</v>
      </c>
      <c r="L119" s="169">
        <f t="shared" si="52"/>
        <v>17673.135271333616</v>
      </c>
      <c r="M119" s="169">
        <f t="shared" si="52"/>
        <v>18581.788189849838</v>
      </c>
      <c r="N119" s="169">
        <f t="shared" si="52"/>
        <v>20415.929083724073</v>
      </c>
      <c r="O119" s="636">
        <f t="shared" si="52"/>
        <v>21325.560799479241</v>
      </c>
      <c r="P119" s="170">
        <f t="shared" si="52"/>
        <v>9891.3528669096358</v>
      </c>
      <c r="Q119" s="163">
        <f t="shared" si="52"/>
        <v>11365.974832511163</v>
      </c>
      <c r="R119" s="163">
        <f t="shared" si="52"/>
        <v>12841.096259578695</v>
      </c>
      <c r="S119" s="163">
        <f t="shared" si="52"/>
        <v>14316.720061637459</v>
      </c>
      <c r="T119" s="163">
        <f t="shared" si="52"/>
        <v>17812.849169208232</v>
      </c>
      <c r="U119" s="163">
        <f t="shared" si="52"/>
        <v>25419.486529906499</v>
      </c>
      <c r="V119" s="163">
        <f t="shared" si="52"/>
        <v>27526.635108542177</v>
      </c>
      <c r="W119" s="163">
        <f t="shared" si="52"/>
        <v>29665.297887219891</v>
      </c>
      <c r="X119" s="163">
        <f t="shared" si="52"/>
        <v>31844.477865439894</v>
      </c>
      <c r="Y119" s="163">
        <f t="shared" si="52"/>
        <v>33984.178060199512</v>
      </c>
      <c r="Z119" s="163">
        <f t="shared" si="52"/>
        <v>35641.40150609523</v>
      </c>
      <c r="AA119" s="624">
        <f t="shared" si="52"/>
        <v>36469.151255425342</v>
      </c>
      <c r="AB119" s="170">
        <f t="shared" si="52"/>
        <v>32101.430378293215</v>
      </c>
      <c r="AC119" s="169">
        <f t="shared" si="52"/>
        <v>33409.241962711152</v>
      </c>
      <c r="AD119" s="169">
        <f t="shared" si="52"/>
        <v>34717.589114704853</v>
      </c>
      <c r="AE119" s="169">
        <f t="shared" si="52"/>
        <v>35730.474958418519</v>
      </c>
      <c r="AF119" s="169">
        <f t="shared" si="52"/>
        <v>36163.902636220511</v>
      </c>
      <c r="AG119" s="169">
        <f t="shared" si="52"/>
        <v>37997.875308809686</v>
      </c>
      <c r="AH119" s="169">
        <f t="shared" si="52"/>
        <v>39132.396155322291</v>
      </c>
      <c r="AI119" s="169">
        <f t="shared" si="52"/>
        <v>39705.468373439558</v>
      </c>
      <c r="AJ119" s="169">
        <f t="shared" si="52"/>
        <v>40319.095179495846</v>
      </c>
      <c r="AK119" s="169">
        <f t="shared" si="52"/>
        <v>40893.27980858746</v>
      </c>
      <c r="AL119" s="169">
        <f t="shared" si="52"/>
        <v>41508.025514682107</v>
      </c>
      <c r="AM119" s="169">
        <f t="shared" si="52"/>
        <v>42083.335570728974</v>
      </c>
      <c r="AN119" s="168"/>
      <c r="AO119" s="99"/>
      <c r="AP119" s="99"/>
      <c r="AQ119" s="99"/>
      <c r="AR119" s="99"/>
      <c r="AS119" s="99"/>
      <c r="AT119" s="99"/>
      <c r="AU119" s="99"/>
      <c r="AV119" s="99"/>
      <c r="AW119" s="99"/>
      <c r="AX119" s="99"/>
      <c r="AY119" s="99"/>
      <c r="AZ119" s="99"/>
      <c r="BA119" s="99"/>
      <c r="BB119" s="99"/>
      <c r="BC119" s="99"/>
      <c r="BD119" s="99"/>
      <c r="BE119" s="99"/>
      <c r="BF119" s="99"/>
      <c r="BG119" s="99"/>
      <c r="BH119" s="99"/>
      <c r="BI119" s="99"/>
      <c r="BJ119" s="99"/>
      <c r="BK119" s="99"/>
      <c r="BL119" s="99"/>
      <c r="BM119" s="99"/>
      <c r="BN119" s="99"/>
      <c r="BO119" s="99"/>
      <c r="BP119" s="99"/>
      <c r="BQ119" s="99"/>
      <c r="BR119" s="99"/>
    </row>
    <row r="120" spans="2:70">
      <c r="B120" s="154" t="s">
        <v>127</v>
      </c>
      <c r="D120" s="171">
        <f t="shared" ref="D120:AM120" si="53">-D61</f>
        <v>4642.8571428571431</v>
      </c>
      <c r="E120" s="171">
        <f t="shared" si="53"/>
        <v>4642.8571428571431</v>
      </c>
      <c r="F120" s="171">
        <f t="shared" si="53"/>
        <v>4642.8571428571431</v>
      </c>
      <c r="G120" s="171">
        <f t="shared" si="53"/>
        <v>4642.8571428571431</v>
      </c>
      <c r="H120" s="171">
        <f t="shared" si="53"/>
        <v>4642.8571428571431</v>
      </c>
      <c r="I120" s="171">
        <f t="shared" si="53"/>
        <v>4642.8571428571431</v>
      </c>
      <c r="J120" s="171">
        <f t="shared" si="53"/>
        <v>4642.8571428571431</v>
      </c>
      <c r="K120" s="171">
        <f t="shared" si="53"/>
        <v>4642.8571428571431</v>
      </c>
      <c r="L120" s="171">
        <f t="shared" si="53"/>
        <v>4642.8571428571431</v>
      </c>
      <c r="M120" s="171">
        <f t="shared" si="53"/>
        <v>4642.8571428571431</v>
      </c>
      <c r="N120" s="171">
        <f t="shared" si="53"/>
        <v>4642.8571428571431</v>
      </c>
      <c r="O120" s="629">
        <f t="shared" si="53"/>
        <v>4642.8571428571431</v>
      </c>
      <c r="P120" s="172">
        <f t="shared" si="53"/>
        <v>4642.8571428571431</v>
      </c>
      <c r="Q120" s="157">
        <f t="shared" si="53"/>
        <v>4642.8571428571431</v>
      </c>
      <c r="R120" s="157">
        <f t="shared" si="53"/>
        <v>4642.8571428571431</v>
      </c>
      <c r="S120" s="157">
        <f t="shared" si="53"/>
        <v>4642.8571428571431</v>
      </c>
      <c r="T120" s="157">
        <f t="shared" si="53"/>
        <v>4642.8571428571431</v>
      </c>
      <c r="U120" s="157">
        <f t="shared" si="53"/>
        <v>4642.8571428571431</v>
      </c>
      <c r="V120" s="157">
        <f t="shared" si="53"/>
        <v>4642.8571428571431</v>
      </c>
      <c r="W120" s="157">
        <f t="shared" si="53"/>
        <v>4642.8571428571431</v>
      </c>
      <c r="X120" s="157">
        <f t="shared" si="53"/>
        <v>4642.8571428571431</v>
      </c>
      <c r="Y120" s="157">
        <f t="shared" si="53"/>
        <v>4642.8571428571431</v>
      </c>
      <c r="Z120" s="157">
        <f t="shared" si="53"/>
        <v>4642.8571428571431</v>
      </c>
      <c r="AA120" s="623">
        <f t="shared" si="53"/>
        <v>4642.8571428571431</v>
      </c>
      <c r="AB120" s="172">
        <f t="shared" si="53"/>
        <v>4642.8571428571431</v>
      </c>
      <c r="AC120" s="171">
        <f t="shared" si="53"/>
        <v>4642.8571428571431</v>
      </c>
      <c r="AD120" s="171">
        <f t="shared" si="53"/>
        <v>4642.8571428571431</v>
      </c>
      <c r="AE120" s="171">
        <f t="shared" si="53"/>
        <v>4642.8571428571431</v>
      </c>
      <c r="AF120" s="171">
        <f t="shared" si="53"/>
        <v>4642.8571428571431</v>
      </c>
      <c r="AG120" s="171">
        <f t="shared" si="53"/>
        <v>4642.8571428571431</v>
      </c>
      <c r="AH120" s="171">
        <f t="shared" si="53"/>
        <v>4642.8571428571431</v>
      </c>
      <c r="AI120" s="171">
        <f t="shared" si="53"/>
        <v>4642.8571428571431</v>
      </c>
      <c r="AJ120" s="171">
        <f t="shared" si="53"/>
        <v>4642.8571428571431</v>
      </c>
      <c r="AK120" s="171">
        <f t="shared" si="53"/>
        <v>4642.8571428571431</v>
      </c>
      <c r="AL120" s="171">
        <f t="shared" si="53"/>
        <v>4642.8571428571431</v>
      </c>
      <c r="AM120" s="171">
        <f t="shared" si="53"/>
        <v>4642.8571428571431</v>
      </c>
      <c r="AN120" s="171"/>
      <c r="AO120" s="173"/>
      <c r="AP120" s="173"/>
      <c r="AQ120" s="173"/>
      <c r="AR120" s="173"/>
      <c r="AS120" s="173"/>
      <c r="AT120" s="173"/>
      <c r="AU120" s="173"/>
      <c r="AV120" s="173"/>
      <c r="AW120" s="173"/>
      <c r="AX120" s="173"/>
      <c r="AY120" s="173"/>
      <c r="AZ120" s="173"/>
      <c r="BA120" s="173"/>
      <c r="BB120" s="173"/>
      <c r="BC120" s="173"/>
      <c r="BD120" s="173"/>
      <c r="BE120" s="173"/>
      <c r="BF120" s="173"/>
      <c r="BG120" s="173"/>
      <c r="BH120" s="173"/>
      <c r="BI120" s="173"/>
      <c r="BJ120" s="173"/>
      <c r="BK120" s="173"/>
      <c r="BL120" s="173"/>
      <c r="BM120" s="173"/>
      <c r="BN120" s="173"/>
      <c r="BO120" s="173"/>
      <c r="BP120" s="173"/>
      <c r="BQ120" s="173"/>
      <c r="BR120" s="173"/>
    </row>
    <row r="121" spans="2:70">
      <c r="B121" s="336" t="s">
        <v>128</v>
      </c>
      <c r="C121" s="337"/>
      <c r="D121" s="356">
        <f>-SUM(D24:D25)</f>
        <v>-310000</v>
      </c>
      <c r="E121" s="356"/>
      <c r="F121" s="356"/>
      <c r="G121" s="356"/>
      <c r="H121" s="356"/>
      <c r="I121" s="356"/>
      <c r="J121" s="356"/>
      <c r="K121" s="356"/>
      <c r="L121" s="356"/>
      <c r="M121" s="356"/>
      <c r="N121" s="356"/>
      <c r="O121" s="637"/>
      <c r="P121" s="357"/>
      <c r="Q121" s="357"/>
      <c r="R121" s="357"/>
      <c r="S121" s="357"/>
      <c r="T121" s="357"/>
      <c r="U121" s="357"/>
      <c r="V121" s="357"/>
      <c r="W121" s="357"/>
      <c r="X121" s="357"/>
      <c r="Y121" s="357"/>
      <c r="Z121" s="357"/>
      <c r="AA121" s="628"/>
      <c r="AB121" s="357"/>
      <c r="AC121" s="356"/>
      <c r="AD121" s="356"/>
      <c r="AE121" s="356"/>
      <c r="AF121" s="356"/>
      <c r="AG121" s="356"/>
      <c r="AH121" s="356"/>
      <c r="AI121" s="356"/>
      <c r="AJ121" s="356"/>
      <c r="AK121" s="356"/>
      <c r="AL121" s="356"/>
      <c r="AM121" s="356"/>
      <c r="AN121" s="171"/>
      <c r="AO121" s="173"/>
      <c r="AP121" s="173"/>
      <c r="AQ121" s="173"/>
      <c r="AR121" s="173"/>
      <c r="AS121" s="173"/>
      <c r="AT121" s="173"/>
      <c r="AU121" s="173"/>
      <c r="AV121" s="173"/>
      <c r="AW121" s="173"/>
      <c r="AX121" s="173"/>
      <c r="AY121" s="173"/>
      <c r="AZ121" s="173"/>
      <c r="BA121" s="173"/>
      <c r="BB121" s="173"/>
      <c r="BC121" s="173"/>
      <c r="BD121" s="173"/>
      <c r="BE121" s="173"/>
      <c r="BF121" s="173"/>
      <c r="BG121" s="173"/>
      <c r="BH121" s="173"/>
      <c r="BI121" s="173"/>
      <c r="BJ121" s="173"/>
      <c r="BK121" s="173"/>
      <c r="BL121" s="173"/>
      <c r="BM121" s="173"/>
      <c r="BN121" s="173"/>
      <c r="BO121" s="173"/>
      <c r="BP121" s="173"/>
      <c r="BQ121" s="173"/>
      <c r="BR121" s="173"/>
    </row>
    <row r="122" spans="2:70">
      <c r="B122" s="154" t="s">
        <v>129</v>
      </c>
      <c r="D122" s="355">
        <f>SUM(D119:D121)</f>
        <v>-322645</v>
      </c>
      <c r="E122" s="355">
        <f t="shared" ref="E122:AM122" si="54">SUM(E119:E121)</f>
        <v>-12137.150370566558</v>
      </c>
      <c r="F122" s="355">
        <f t="shared" si="54"/>
        <v>-8928.834951628085</v>
      </c>
      <c r="G122" s="355">
        <f t="shared" si="54"/>
        <v>-2465.0510260791407</v>
      </c>
      <c r="H122" s="355">
        <f t="shared" si="54"/>
        <v>486.20413903550798</v>
      </c>
      <c r="I122" s="355">
        <f t="shared" si="54"/>
        <v>6187.9332926133238</v>
      </c>
      <c r="J122" s="355">
        <f t="shared" si="54"/>
        <v>15040.139199587013</v>
      </c>
      <c r="K122" s="355">
        <f t="shared" si="54"/>
        <v>21407.824641018044</v>
      </c>
      <c r="L122" s="355">
        <f t="shared" si="54"/>
        <v>22315.992414190761</v>
      </c>
      <c r="M122" s="355">
        <f t="shared" si="54"/>
        <v>23224.645332706983</v>
      </c>
      <c r="N122" s="355">
        <f t="shared" si="54"/>
        <v>25058.786226581215</v>
      </c>
      <c r="O122" s="629">
        <f t="shared" si="54"/>
        <v>25968.417942336382</v>
      </c>
      <c r="P122" s="355">
        <f t="shared" si="54"/>
        <v>14534.210009766779</v>
      </c>
      <c r="Q122" s="355">
        <f t="shared" si="54"/>
        <v>16008.831975368306</v>
      </c>
      <c r="R122" s="355">
        <f t="shared" si="54"/>
        <v>17483.953402435836</v>
      </c>
      <c r="S122" s="355">
        <f t="shared" si="54"/>
        <v>18959.577204494602</v>
      </c>
      <c r="T122" s="355">
        <f t="shared" si="54"/>
        <v>22455.706312065377</v>
      </c>
      <c r="U122" s="355">
        <f t="shared" si="54"/>
        <v>30062.343672763644</v>
      </c>
      <c r="V122" s="355">
        <f t="shared" si="54"/>
        <v>32169.492251399322</v>
      </c>
      <c r="W122" s="355">
        <f t="shared" si="54"/>
        <v>34308.155030077032</v>
      </c>
      <c r="X122" s="355">
        <f t="shared" si="54"/>
        <v>36487.335008297036</v>
      </c>
      <c r="Y122" s="355">
        <f t="shared" si="54"/>
        <v>38627.035203056657</v>
      </c>
      <c r="Z122" s="355">
        <f t="shared" si="54"/>
        <v>40284.258648952375</v>
      </c>
      <c r="AA122" s="629">
        <f t="shared" si="54"/>
        <v>41112.008398282487</v>
      </c>
      <c r="AB122" s="355">
        <f t="shared" si="54"/>
        <v>36744.287521150356</v>
      </c>
      <c r="AC122" s="355">
        <f t="shared" si="54"/>
        <v>38052.099105568297</v>
      </c>
      <c r="AD122" s="355">
        <f t="shared" si="54"/>
        <v>39360.446257561998</v>
      </c>
      <c r="AE122" s="355">
        <f t="shared" si="54"/>
        <v>40373.332101275664</v>
      </c>
      <c r="AF122" s="355">
        <f t="shared" si="54"/>
        <v>40806.759779077656</v>
      </c>
      <c r="AG122" s="355">
        <f t="shared" si="54"/>
        <v>42640.73245166683</v>
      </c>
      <c r="AH122" s="355">
        <f t="shared" si="54"/>
        <v>43775.253298179436</v>
      </c>
      <c r="AI122" s="355">
        <f t="shared" si="54"/>
        <v>44348.325516296703</v>
      </c>
      <c r="AJ122" s="355">
        <f t="shared" si="54"/>
        <v>44961.95232235299</v>
      </c>
      <c r="AK122" s="355">
        <f t="shared" si="54"/>
        <v>45536.136951444605</v>
      </c>
      <c r="AL122" s="355">
        <f t="shared" si="54"/>
        <v>46150.882657539252</v>
      </c>
      <c r="AM122" s="355">
        <f t="shared" si="54"/>
        <v>46726.192713586119</v>
      </c>
      <c r="AN122" s="171"/>
      <c r="AO122" s="173"/>
      <c r="AP122" s="173"/>
      <c r="AQ122" s="173"/>
      <c r="AR122" s="173"/>
      <c r="AS122" s="173"/>
      <c r="AT122" s="173"/>
      <c r="AU122" s="173"/>
      <c r="AV122" s="173"/>
      <c r="AW122" s="173"/>
      <c r="AX122" s="173"/>
      <c r="AY122" s="173"/>
      <c r="AZ122" s="173"/>
      <c r="BA122" s="173"/>
      <c r="BB122" s="173"/>
      <c r="BC122" s="173"/>
      <c r="BD122" s="173"/>
      <c r="BE122" s="173"/>
      <c r="BF122" s="173"/>
      <c r="BG122" s="173"/>
      <c r="BH122" s="173"/>
      <c r="BI122" s="173"/>
      <c r="BJ122" s="173"/>
      <c r="BK122" s="173"/>
      <c r="BL122" s="173"/>
      <c r="BM122" s="173"/>
      <c r="BN122" s="173"/>
      <c r="BO122" s="173"/>
      <c r="BP122" s="173"/>
      <c r="BQ122" s="173"/>
      <c r="BR122" s="173"/>
    </row>
    <row r="123" spans="2:70">
      <c r="B123" s="154" t="s">
        <v>130</v>
      </c>
      <c r="D123" s="174">
        <f>MIN(SUM($D122:D122),0)</f>
        <v>-322645</v>
      </c>
      <c r="E123" s="174">
        <f>MIN(SUM($D122:E122),0)</f>
        <v>-334782.15037056658</v>
      </c>
      <c r="F123" s="174">
        <f>MIN(SUM($D122:F122),0)</f>
        <v>-343710.98532219464</v>
      </c>
      <c r="G123" s="174">
        <f>MIN(SUM($D122:G122),0)</f>
        <v>-346176.0363482738</v>
      </c>
      <c r="H123" s="174">
        <f>MIN(SUM($D122:H122),0)</f>
        <v>-345689.83220923832</v>
      </c>
      <c r="I123" s="174">
        <f>MIN(SUM($D122:I122),0)</f>
        <v>-339501.89891662501</v>
      </c>
      <c r="J123" s="174">
        <f>MIN(SUM($D122:J122),0)</f>
        <v>-324461.75971703802</v>
      </c>
      <c r="K123" s="174">
        <f>MIN(SUM($D122:K122),0)</f>
        <v>-303053.93507601996</v>
      </c>
      <c r="L123" s="174">
        <f>MIN(SUM($D122:L122),0)</f>
        <v>-280737.94266182918</v>
      </c>
      <c r="M123" s="174">
        <f>MIN(SUM($D122:M122),0)</f>
        <v>-257513.2973291222</v>
      </c>
      <c r="N123" s="174">
        <f>MIN(SUM($D122:N122),0)</f>
        <v>-232454.511102541</v>
      </c>
      <c r="O123" s="630">
        <f>MIN(SUM($D122:O122),0)</f>
        <v>-206486.09316020462</v>
      </c>
      <c r="P123" s="174">
        <f>MIN(SUM($D122:P122),0)</f>
        <v>-191951.88315043785</v>
      </c>
      <c r="Q123" s="174">
        <f>MIN(SUM($D122:Q122),0)</f>
        <v>-175943.05117506953</v>
      </c>
      <c r="R123" s="174">
        <f>MIN(SUM($D122:R122),0)</f>
        <v>-158459.09777263369</v>
      </c>
      <c r="S123" s="174">
        <f>MIN(SUM($D122:S122),0)</f>
        <v>-139499.52056813909</v>
      </c>
      <c r="T123" s="174">
        <f>MIN(SUM($D122:T122),0)</f>
        <v>-117043.81425607372</v>
      </c>
      <c r="U123" s="174">
        <f>MIN(SUM($D122:U122),0)</f>
        <v>-86981.470583310074</v>
      </c>
      <c r="V123" s="174">
        <f>MIN(SUM($D122:V122),0)</f>
        <v>-54811.978331910752</v>
      </c>
      <c r="W123" s="174">
        <f>MIN(SUM($D122:W122),0)</f>
        <v>-20503.82330183372</v>
      </c>
      <c r="X123" s="174">
        <f>MIN(SUM($D122:X122),0)</f>
        <v>0</v>
      </c>
      <c r="Y123" s="174">
        <f>MIN(SUM($D122:Y122),0)</f>
        <v>0</v>
      </c>
      <c r="Z123" s="174">
        <f>MIN(SUM($D122:Z122),0)</f>
        <v>0</v>
      </c>
      <c r="AA123" s="630">
        <f>MIN(SUM($D122:AA122),0)</f>
        <v>0</v>
      </c>
      <c r="AB123" s="174">
        <f>MIN(SUM($D122:AB122),0)</f>
        <v>0</v>
      </c>
      <c r="AC123" s="174">
        <f>MIN(SUM($D122:AC122),0)</f>
        <v>0</v>
      </c>
      <c r="AD123" s="174">
        <f>MIN(SUM($D122:AD122),0)</f>
        <v>0</v>
      </c>
      <c r="AE123" s="174">
        <f>MIN(SUM($D122:AE122),0)</f>
        <v>0</v>
      </c>
      <c r="AF123" s="174">
        <f>MIN(SUM($D122:AF122),0)</f>
        <v>0</v>
      </c>
      <c r="AG123" s="174">
        <f>MIN(SUM($D122:AG122),0)</f>
        <v>0</v>
      </c>
      <c r="AH123" s="174">
        <f>MIN(SUM($D122:AH122),0)</f>
        <v>0</v>
      </c>
      <c r="AI123" s="174">
        <f>MIN(SUM($D122:AI122),0)</f>
        <v>0</v>
      </c>
      <c r="AJ123" s="174">
        <f>MIN(SUM($D122:AJ122),0)</f>
        <v>0</v>
      </c>
      <c r="AK123" s="174">
        <f>MIN(SUM($D122:AK122),0)</f>
        <v>0</v>
      </c>
      <c r="AL123" s="174">
        <f>MIN(SUM($D122:AL122),0)</f>
        <v>0</v>
      </c>
      <c r="AM123" s="174">
        <f>MIN(SUM($D122:AM122),0)</f>
        <v>0</v>
      </c>
      <c r="AN123" s="168"/>
      <c r="AO123" s="99"/>
      <c r="AP123" s="99"/>
      <c r="AQ123" s="99"/>
      <c r="AR123" s="99"/>
      <c r="AS123" s="99"/>
      <c r="AT123" s="99"/>
      <c r="AU123" s="99"/>
      <c r="AV123" s="99"/>
      <c r="AW123" s="99"/>
      <c r="AX123" s="99"/>
      <c r="AY123" s="99"/>
      <c r="AZ123" s="99"/>
      <c r="BA123" s="99"/>
      <c r="BB123" s="99"/>
      <c r="BC123" s="99"/>
      <c r="BD123" s="99"/>
      <c r="BE123" s="99"/>
      <c r="BF123" s="99"/>
      <c r="BG123" s="99"/>
      <c r="BH123" s="99"/>
      <c r="BI123" s="99"/>
      <c r="BJ123" s="99"/>
      <c r="BK123" s="99"/>
      <c r="BL123" s="99"/>
      <c r="BM123" s="99"/>
      <c r="BN123" s="99"/>
      <c r="BO123" s="99"/>
      <c r="BP123" s="99"/>
      <c r="BQ123" s="99"/>
      <c r="BR123" s="99"/>
    </row>
    <row r="124" spans="2:70" ht="13" customHeight="1">
      <c r="B124" s="154"/>
      <c r="D124" s="175"/>
      <c r="E124" s="175"/>
      <c r="F124" s="175"/>
      <c r="G124" s="175"/>
      <c r="H124" s="175"/>
      <c r="I124" s="175"/>
      <c r="J124" s="175"/>
      <c r="K124" s="175"/>
      <c r="L124" s="175"/>
      <c r="M124" s="175"/>
      <c r="N124" s="175"/>
      <c r="O124" s="631"/>
      <c r="P124" s="175"/>
      <c r="Q124" s="175"/>
      <c r="R124" s="175"/>
      <c r="S124" s="175"/>
      <c r="T124" s="175"/>
      <c r="U124" s="175"/>
      <c r="V124" s="175"/>
      <c r="W124" s="175"/>
      <c r="X124" s="175"/>
      <c r="Y124" s="175"/>
      <c r="Z124" s="175"/>
      <c r="AA124" s="631"/>
      <c r="AB124" s="175"/>
      <c r="AC124" s="175"/>
      <c r="AD124" s="175"/>
      <c r="AE124" s="175"/>
      <c r="AF124" s="175"/>
      <c r="AG124" s="175"/>
      <c r="AH124" s="175"/>
      <c r="AI124" s="175"/>
      <c r="AJ124" s="175"/>
      <c r="AK124" s="175"/>
      <c r="AL124" s="175"/>
      <c r="AM124" s="175"/>
      <c r="AN124" s="168"/>
      <c r="AO124" s="99"/>
      <c r="AP124" s="99"/>
      <c r="AQ124" s="99"/>
      <c r="AR124" s="99"/>
      <c r="AS124" s="99"/>
      <c r="AT124" s="99"/>
      <c r="AU124" s="99"/>
      <c r="AV124" s="99"/>
      <c r="AW124" s="99"/>
      <c r="AX124" s="99"/>
      <c r="AY124" s="99"/>
      <c r="AZ124" s="99"/>
      <c r="BA124" s="99"/>
      <c r="BB124" s="99"/>
      <c r="BC124" s="99"/>
      <c r="BD124" s="99"/>
      <c r="BE124" s="99"/>
      <c r="BF124" s="99"/>
      <c r="BG124" s="99"/>
      <c r="BH124" s="99"/>
      <c r="BI124" s="99"/>
      <c r="BJ124" s="99"/>
      <c r="BK124" s="99"/>
      <c r="BL124" s="99"/>
      <c r="BM124" s="99"/>
      <c r="BN124" s="99"/>
      <c r="BO124" s="99"/>
      <c r="BP124" s="99"/>
      <c r="BQ124" s="99"/>
      <c r="BR124" s="99"/>
    </row>
    <row r="125" spans="2:70">
      <c r="B125" s="154" t="s">
        <v>126</v>
      </c>
      <c r="D125" s="174">
        <f>MIN(MAX(SUM($D122:D122),0),MAX(D122,0))</f>
        <v>0</v>
      </c>
      <c r="E125" s="174">
        <f>MIN(MAX(SUM($D122:E122),0),MAX(E122,0))</f>
        <v>0</v>
      </c>
      <c r="F125" s="174">
        <f>MIN(MAX(SUM($D122:F122),0),MAX(F122,0))</f>
        <v>0</v>
      </c>
      <c r="G125" s="174">
        <f>MIN(MAX(SUM($D122:G122),0),MAX(G122,0))</f>
        <v>0</v>
      </c>
      <c r="H125" s="174">
        <f>MIN(MAX(SUM($D122:H122),0),MAX(H122,0))</f>
        <v>0</v>
      </c>
      <c r="I125" s="174">
        <f>MIN(MAX(SUM($D122:I122),0),MAX(I122,0))</f>
        <v>0</v>
      </c>
      <c r="J125" s="174">
        <f>MIN(MAX(SUM($D122:J122),0),MAX(J122,0))</f>
        <v>0</v>
      </c>
      <c r="K125" s="174">
        <f>MIN(MAX(SUM($D122:K122),0),MAX(K122,0))</f>
        <v>0</v>
      </c>
      <c r="L125" s="174">
        <f>MIN(MAX(SUM($D122:L122),0),MAX(L122,0))</f>
        <v>0</v>
      </c>
      <c r="M125" s="174">
        <f>MIN(MAX(SUM($D122:M122),0),MAX(M122,0))</f>
        <v>0</v>
      </c>
      <c r="N125" s="174">
        <f>MIN(MAX(SUM($D122:N122),0),MAX(N122,0))</f>
        <v>0</v>
      </c>
      <c r="O125" s="630">
        <f>MIN(MAX(SUM($D122:O122),0),MAX(O122,0))</f>
        <v>0</v>
      </c>
      <c r="P125" s="174">
        <f>MIN(MAX(SUM($D122:P122),0),MAX(P122,0))</f>
        <v>0</v>
      </c>
      <c r="Q125" s="174">
        <f>MIN(MAX(SUM($D122:Q122),0),MAX(Q122,0))</f>
        <v>0</v>
      </c>
      <c r="R125" s="174">
        <f>MIN(MAX(SUM($D122:R122),0),MAX(R122,0))</f>
        <v>0</v>
      </c>
      <c r="S125" s="174">
        <f>MIN(MAX(SUM($D122:S122),0),MAX(S122,0))</f>
        <v>0</v>
      </c>
      <c r="T125" s="174">
        <f>MIN(MAX(SUM($D122:T122),0),MAX(T122,0))</f>
        <v>0</v>
      </c>
      <c r="U125" s="174">
        <f>MIN(MAX(SUM($D122:U122),0),MAX(U122,0))</f>
        <v>0</v>
      </c>
      <c r="V125" s="174">
        <f>MIN(MAX(SUM($D122:V122),0),MAX(V122,0))</f>
        <v>0</v>
      </c>
      <c r="W125" s="174">
        <f>MIN(MAX(SUM($D122:W122),0),MAX(W122,0))</f>
        <v>0</v>
      </c>
      <c r="X125" s="174">
        <f>MIN(MAX(SUM($D122:X122),0),MAX(X122,0))</f>
        <v>15983.511706463316</v>
      </c>
      <c r="Y125" s="174">
        <f>MIN(MAX(SUM($D122:Y122),0),MAX(Y122,0))</f>
        <v>38627.035203056657</v>
      </c>
      <c r="Z125" s="174">
        <f>MIN(MAX(SUM($D122:Z122),0),MAX(Z122,0))</f>
        <v>40284.258648952375</v>
      </c>
      <c r="AA125" s="630">
        <f>MIN(MAX(SUM($D122:AA122),0),MAX(AA122,0))</f>
        <v>41112.008398282487</v>
      </c>
      <c r="AB125" s="174">
        <f>MIN(MAX(SUM($D122:AB122),0),MAX(AB122,0))</f>
        <v>36744.287521150356</v>
      </c>
      <c r="AC125" s="174">
        <f>MIN(MAX(SUM($D122:AC122),0),MAX(AC122,0))</f>
        <v>38052.099105568297</v>
      </c>
      <c r="AD125" s="174">
        <f>MIN(MAX(SUM($D122:AD122),0),MAX(AD122,0))</f>
        <v>39360.446257561998</v>
      </c>
      <c r="AE125" s="174">
        <f>MIN(MAX(SUM($D122:AE122),0),MAX(AE122,0))</f>
        <v>40373.332101275664</v>
      </c>
      <c r="AF125" s="174">
        <f>MIN(MAX(SUM($D122:AF122),0),MAX(AF122,0))</f>
        <v>40806.759779077656</v>
      </c>
      <c r="AG125" s="174">
        <f>MIN(MAX(SUM($D122:AG122),0),MAX(AG122,0))</f>
        <v>42640.73245166683</v>
      </c>
      <c r="AH125" s="174">
        <f>MIN(MAX(SUM($D122:AH122),0),MAX(AH122,0))</f>
        <v>43775.253298179436</v>
      </c>
      <c r="AI125" s="174">
        <f>MIN(MAX(SUM($D122:AI122),0),MAX(AI122,0))</f>
        <v>44348.325516296703</v>
      </c>
      <c r="AJ125" s="174">
        <f>MIN(MAX(SUM($D122:AJ122),0),MAX(AJ122,0))</f>
        <v>44961.95232235299</v>
      </c>
      <c r="AK125" s="174">
        <f>MIN(MAX(SUM($D122:AK122),0),MAX(AK122,0))</f>
        <v>45536.136951444605</v>
      </c>
      <c r="AL125" s="174">
        <f>MIN(MAX(SUM($D122:AL122),0),MAX(AL122,0))</f>
        <v>46150.882657539252</v>
      </c>
      <c r="AM125" s="174">
        <f>MIN(MAX(SUM($D122:AM122),0),MAX(AM122,0))</f>
        <v>46726.192713586119</v>
      </c>
      <c r="AN125" s="175"/>
      <c r="AO125" s="100"/>
      <c r="AP125" s="100"/>
      <c r="AQ125" s="100"/>
      <c r="AR125" s="100"/>
      <c r="AS125" s="100"/>
      <c r="AT125" s="100"/>
      <c r="AU125" s="100"/>
      <c r="AV125" s="100"/>
      <c r="AW125" s="100"/>
      <c r="AX125" s="100"/>
      <c r="AY125" s="100"/>
      <c r="AZ125" s="100"/>
      <c r="BA125" s="100"/>
      <c r="BB125" s="100"/>
      <c r="BC125" s="100"/>
      <c r="BD125" s="100"/>
      <c r="BE125" s="100"/>
      <c r="BF125" s="100"/>
      <c r="BG125" s="100"/>
      <c r="BH125" s="100"/>
      <c r="BI125" s="100"/>
      <c r="BJ125" s="100"/>
      <c r="BK125" s="100"/>
      <c r="BL125" s="100"/>
      <c r="BM125" s="100"/>
      <c r="BN125" s="100"/>
      <c r="BO125" s="100"/>
      <c r="BP125" s="100"/>
      <c r="BQ125" s="100"/>
      <c r="BR125" s="100"/>
    </row>
    <row r="126" spans="2:70" ht="12" customHeight="1">
      <c r="B126" s="154"/>
      <c r="D126" s="176"/>
      <c r="E126" s="176"/>
      <c r="F126" s="176"/>
      <c r="G126" s="176"/>
      <c r="H126" s="176"/>
      <c r="I126" s="176"/>
      <c r="J126" s="176"/>
      <c r="K126" s="176"/>
      <c r="L126" s="176"/>
      <c r="M126" s="176"/>
      <c r="N126" s="176"/>
      <c r="O126" s="621"/>
      <c r="P126" s="176"/>
      <c r="Q126" s="176"/>
      <c r="R126" s="176"/>
      <c r="S126" s="176"/>
      <c r="T126" s="176"/>
      <c r="U126" s="176"/>
      <c r="V126" s="176"/>
      <c r="W126" s="176"/>
      <c r="X126" s="176"/>
      <c r="Y126" s="176"/>
      <c r="Z126" s="176"/>
      <c r="AA126" s="621"/>
      <c r="AB126" s="176"/>
      <c r="AC126" s="176"/>
      <c r="AD126" s="176"/>
      <c r="AE126" s="176"/>
      <c r="AF126" s="176"/>
      <c r="AG126" s="176"/>
      <c r="AH126" s="176"/>
      <c r="AI126" s="176"/>
      <c r="AJ126" s="176"/>
      <c r="AK126" s="176"/>
      <c r="AL126" s="176"/>
      <c r="AM126" s="176"/>
      <c r="AN126" s="156"/>
      <c r="AO126" s="103"/>
      <c r="AP126" s="103"/>
      <c r="AQ126" s="103"/>
      <c r="AR126" s="103"/>
      <c r="AS126" s="103"/>
      <c r="AT126" s="103"/>
      <c r="AU126" s="103"/>
      <c r="AV126" s="103"/>
      <c r="AW126" s="103"/>
      <c r="AX126" s="103"/>
      <c r="AY126" s="103"/>
      <c r="AZ126" s="103"/>
      <c r="BA126" s="103"/>
      <c r="BB126" s="103"/>
      <c r="BC126" s="103"/>
      <c r="BD126" s="103"/>
      <c r="BE126" s="103"/>
      <c r="BF126" s="103"/>
      <c r="BG126" s="103"/>
      <c r="BH126" s="103"/>
      <c r="BI126" s="103"/>
      <c r="BJ126" s="103"/>
      <c r="BK126" s="103"/>
      <c r="BL126" s="103"/>
      <c r="BM126" s="103"/>
      <c r="BN126" s="103"/>
      <c r="BO126" s="103"/>
      <c r="BP126" s="103"/>
      <c r="BQ126" s="103"/>
      <c r="BR126" s="103"/>
    </row>
    <row r="127" spans="2:70" s="179" customFormat="1" ht="20" customHeight="1" thickBot="1">
      <c r="B127" s="358" t="s">
        <v>288</v>
      </c>
      <c r="C127" s="359"/>
      <c r="D127" s="360">
        <f>'Pricing Model'!$C$13*D125</f>
        <v>0</v>
      </c>
      <c r="E127" s="360">
        <f>'Pricing Model'!$C$13*E125</f>
        <v>0</v>
      </c>
      <c r="F127" s="360">
        <f>'Pricing Model'!$C$13*F125</f>
        <v>0</v>
      </c>
      <c r="G127" s="360">
        <f>'Pricing Model'!$C$13*G125</f>
        <v>0</v>
      </c>
      <c r="H127" s="360">
        <f>'Pricing Model'!$C$13*H125</f>
        <v>0</v>
      </c>
      <c r="I127" s="360">
        <f>'Pricing Model'!$C$13*I125</f>
        <v>0</v>
      </c>
      <c r="J127" s="360">
        <f>'Pricing Model'!$C$13*J125</f>
        <v>0</v>
      </c>
      <c r="K127" s="360">
        <f>'Pricing Model'!$C$13*K125</f>
        <v>0</v>
      </c>
      <c r="L127" s="360">
        <f>'Pricing Model'!$C$13*L125</f>
        <v>0</v>
      </c>
      <c r="M127" s="360">
        <f>'Pricing Model'!$C$13*M125</f>
        <v>0</v>
      </c>
      <c r="N127" s="360">
        <f>'Pricing Model'!$C$13*N125</f>
        <v>0</v>
      </c>
      <c r="O127" s="632">
        <f>'Pricing Model'!$C$13*O125</f>
        <v>0</v>
      </c>
      <c r="P127" s="360">
        <f>'Pricing Model'!$C$13*P125</f>
        <v>0</v>
      </c>
      <c r="Q127" s="360">
        <f>'Pricing Model'!$C$13*Q125</f>
        <v>0</v>
      </c>
      <c r="R127" s="360">
        <f>'Pricing Model'!$C$13*R125</f>
        <v>0</v>
      </c>
      <c r="S127" s="360">
        <f>'Pricing Model'!$C$13*S125</f>
        <v>0</v>
      </c>
      <c r="T127" s="360">
        <f>'Pricing Model'!$C$13*T125</f>
        <v>0</v>
      </c>
      <c r="U127" s="360">
        <f>'Pricing Model'!$C$13*U125</f>
        <v>0</v>
      </c>
      <c r="V127" s="360">
        <f>'Pricing Model'!$C$13*V125</f>
        <v>0</v>
      </c>
      <c r="W127" s="360">
        <f>'Pricing Model'!$C$13*W125</f>
        <v>0</v>
      </c>
      <c r="X127" s="360">
        <f>'Pricing Model'!$C$13*X125</f>
        <v>3196.7023412926633</v>
      </c>
      <c r="Y127" s="360">
        <f>'Pricing Model'!$C$13*Y125</f>
        <v>7725.4070406113315</v>
      </c>
      <c r="Z127" s="360">
        <f>'Pricing Model'!$C$13*Z125</f>
        <v>8056.8517297904755</v>
      </c>
      <c r="AA127" s="632">
        <f>'Pricing Model'!$C$13*AA125</f>
        <v>8222.4016796564974</v>
      </c>
      <c r="AB127" s="360">
        <f>'Pricing Model'!$C$13*AB125</f>
        <v>7348.8575042300718</v>
      </c>
      <c r="AC127" s="360">
        <f>'Pricing Model'!$C$13*AC125</f>
        <v>7610.41982111366</v>
      </c>
      <c r="AD127" s="360">
        <f>'Pricing Model'!$C$13*AD125</f>
        <v>7872.0892515123996</v>
      </c>
      <c r="AE127" s="360">
        <f>'Pricing Model'!$C$13*AE125</f>
        <v>8074.6664202551328</v>
      </c>
      <c r="AF127" s="360">
        <f>'Pricing Model'!$C$13*AF125</f>
        <v>8161.3519558155313</v>
      </c>
      <c r="AG127" s="360">
        <f>'Pricing Model'!$C$13*AG125</f>
        <v>8528.1464903333672</v>
      </c>
      <c r="AH127" s="360">
        <f>'Pricing Model'!$C$13*AH125</f>
        <v>8755.0506596358882</v>
      </c>
      <c r="AI127" s="360">
        <f>'Pricing Model'!$C$13*AI125</f>
        <v>8869.6651032593418</v>
      </c>
      <c r="AJ127" s="360">
        <f>'Pricing Model'!$C$13*AJ125</f>
        <v>8992.3904644705981</v>
      </c>
      <c r="AK127" s="360">
        <f>'Pricing Model'!$C$13*AK125</f>
        <v>9107.227390288921</v>
      </c>
      <c r="AL127" s="360">
        <f>'Pricing Model'!$C$13*AL125</f>
        <v>9230.1765315078501</v>
      </c>
      <c r="AM127" s="360">
        <f>'Pricing Model'!$C$13*AM125</f>
        <v>9345.2385427172248</v>
      </c>
      <c r="AN127" s="177"/>
      <c r="AO127" s="178"/>
      <c r="AP127" s="178"/>
      <c r="AQ127" s="178"/>
      <c r="AR127" s="178"/>
      <c r="AS127" s="178"/>
      <c r="AT127" s="178"/>
      <c r="AU127" s="178"/>
      <c r="AV127" s="178"/>
      <c r="AW127" s="178"/>
      <c r="AX127" s="178"/>
      <c r="AY127" s="178"/>
      <c r="AZ127" s="178"/>
      <c r="BA127" s="178"/>
      <c r="BB127" s="178"/>
      <c r="BC127" s="178"/>
      <c r="BD127" s="178"/>
      <c r="BE127" s="178"/>
      <c r="BF127" s="178"/>
      <c r="BG127" s="178"/>
      <c r="BH127" s="178"/>
      <c r="BI127" s="178"/>
      <c r="BJ127" s="178"/>
      <c r="BK127" s="178"/>
      <c r="BL127" s="178"/>
      <c r="BM127" s="178"/>
      <c r="BN127" s="178"/>
      <c r="BO127" s="178"/>
      <c r="BP127" s="178"/>
      <c r="BQ127" s="178"/>
      <c r="BR127" s="178"/>
    </row>
    <row r="128" spans="2:70" ht="17" thickTop="1">
      <c r="D128" s="168"/>
      <c r="E128" s="168"/>
      <c r="F128" s="168"/>
      <c r="G128" s="168"/>
      <c r="H128" s="168"/>
      <c r="I128" s="168"/>
      <c r="J128" s="168"/>
      <c r="K128" s="168"/>
      <c r="L128" s="168"/>
      <c r="M128" s="168"/>
      <c r="N128" s="168"/>
      <c r="O128" s="631"/>
      <c r="P128" s="168"/>
      <c r="Q128" s="168"/>
      <c r="R128" s="168"/>
      <c r="S128" s="168"/>
      <c r="T128" s="168"/>
      <c r="U128" s="168"/>
      <c r="V128" s="168"/>
      <c r="W128" s="168"/>
      <c r="X128" s="168"/>
      <c r="Y128" s="168"/>
      <c r="Z128" s="168"/>
      <c r="AA128" s="631"/>
      <c r="AB128" s="168"/>
      <c r="AC128" s="168"/>
      <c r="AD128" s="168"/>
      <c r="AE128" s="168"/>
      <c r="AF128" s="168"/>
      <c r="AG128" s="168"/>
      <c r="AH128" s="168"/>
      <c r="AI128" s="168"/>
      <c r="AJ128" s="168"/>
      <c r="AK128" s="168"/>
      <c r="AL128" s="168"/>
      <c r="AM128" s="168"/>
      <c r="AN128" s="168"/>
      <c r="AO128" s="99"/>
      <c r="AP128" s="99"/>
      <c r="AQ128" s="99"/>
      <c r="AR128" s="99"/>
      <c r="AS128" s="99"/>
      <c r="AT128" s="99"/>
      <c r="AU128" s="99"/>
      <c r="AV128" s="99"/>
      <c r="AW128" s="99"/>
      <c r="AX128" s="99"/>
      <c r="AY128" s="99"/>
      <c r="AZ128" s="99"/>
      <c r="BA128" s="99"/>
      <c r="BB128" s="99"/>
      <c r="BC128" s="99"/>
      <c r="BD128" s="99"/>
      <c r="BE128" s="99"/>
      <c r="BF128" s="99"/>
      <c r="BG128" s="99"/>
      <c r="BH128" s="99"/>
      <c r="BI128" s="99"/>
      <c r="BJ128" s="99"/>
      <c r="BK128" s="99"/>
      <c r="BL128" s="99"/>
      <c r="BM128" s="99"/>
      <c r="BN128" s="99"/>
      <c r="BO128" s="99"/>
      <c r="BP128" s="99"/>
      <c r="BQ128" s="99"/>
      <c r="BR128" s="99"/>
    </row>
    <row r="129" spans="4:70">
      <c r="D129" s="168"/>
      <c r="E129" s="168"/>
      <c r="F129" s="168"/>
      <c r="G129" s="168"/>
      <c r="H129" s="168"/>
      <c r="I129" s="168"/>
      <c r="J129" s="168"/>
      <c r="K129" s="168"/>
      <c r="L129" s="168"/>
      <c r="M129" s="168"/>
      <c r="N129" s="168"/>
      <c r="O129" s="631"/>
      <c r="P129" s="168"/>
      <c r="Q129" s="168"/>
      <c r="R129" s="168"/>
      <c r="S129" s="168"/>
      <c r="T129" s="168"/>
      <c r="U129" s="168"/>
      <c r="V129" s="168"/>
      <c r="W129" s="168"/>
      <c r="X129" s="168"/>
      <c r="Y129" s="168"/>
      <c r="Z129" s="168"/>
      <c r="AA129" s="631"/>
      <c r="AB129" s="168"/>
      <c r="AC129" s="168"/>
      <c r="AD129" s="168"/>
      <c r="AE129" s="168"/>
      <c r="AF129" s="168"/>
      <c r="AG129" s="168"/>
      <c r="AH129" s="168"/>
      <c r="AI129" s="168"/>
      <c r="AJ129" s="168"/>
      <c r="AK129" s="168"/>
      <c r="AL129" s="168"/>
      <c r="AM129" s="168"/>
      <c r="AN129" s="168"/>
      <c r="AO129" s="99"/>
      <c r="AP129" s="99"/>
      <c r="AQ129" s="99"/>
      <c r="AR129" s="99"/>
      <c r="AS129" s="99"/>
      <c r="AT129" s="99"/>
      <c r="AU129" s="99"/>
      <c r="AV129" s="99"/>
      <c r="AW129" s="99"/>
      <c r="AX129" s="99"/>
      <c r="AY129" s="99"/>
      <c r="AZ129" s="99"/>
      <c r="BA129" s="99"/>
      <c r="BB129" s="99"/>
      <c r="BC129" s="99"/>
      <c r="BD129" s="99"/>
      <c r="BE129" s="99"/>
      <c r="BF129" s="99"/>
      <c r="BG129" s="99"/>
      <c r="BH129" s="99"/>
      <c r="BI129" s="99"/>
      <c r="BJ129" s="99"/>
      <c r="BK129" s="99"/>
      <c r="BL129" s="99"/>
      <c r="BM129" s="99"/>
      <c r="BN129" s="99"/>
      <c r="BO129" s="99"/>
      <c r="BP129" s="99"/>
      <c r="BQ129" s="99"/>
      <c r="BR129" s="99"/>
    </row>
    <row r="130" spans="4:70">
      <c r="D130" s="168"/>
      <c r="E130" s="168"/>
      <c r="F130" s="168"/>
      <c r="G130" s="168"/>
      <c r="H130" s="168"/>
      <c r="I130" s="168"/>
      <c r="J130" s="168"/>
      <c r="K130" s="168"/>
      <c r="L130" s="168"/>
      <c r="M130" s="168"/>
      <c r="N130" s="168"/>
      <c r="O130" s="631"/>
      <c r="P130" s="168"/>
      <c r="Q130" s="168"/>
      <c r="R130" s="168"/>
      <c r="S130" s="168"/>
      <c r="T130" s="168"/>
      <c r="U130" s="168"/>
      <c r="V130" s="168"/>
      <c r="W130" s="168"/>
      <c r="X130" s="168"/>
      <c r="Y130" s="168"/>
      <c r="Z130" s="168"/>
      <c r="AA130" s="631"/>
      <c r="AB130" s="168"/>
      <c r="AC130" s="168"/>
      <c r="AD130" s="168"/>
      <c r="AE130" s="168"/>
      <c r="AF130" s="168"/>
      <c r="AG130" s="168"/>
      <c r="AH130" s="168"/>
      <c r="AI130" s="168"/>
      <c r="AJ130" s="168"/>
      <c r="AK130" s="168"/>
      <c r="AL130" s="168"/>
      <c r="AM130" s="168"/>
      <c r="AN130" s="168"/>
      <c r="AO130" s="99"/>
      <c r="AP130" s="99"/>
      <c r="AQ130" s="99"/>
      <c r="AR130" s="99"/>
      <c r="AS130" s="99"/>
      <c r="AT130" s="99"/>
      <c r="AU130" s="99"/>
      <c r="AV130" s="99"/>
      <c r="AW130" s="99"/>
      <c r="AX130" s="99"/>
      <c r="AY130" s="99"/>
      <c r="AZ130" s="99"/>
      <c r="BA130" s="99"/>
      <c r="BB130" s="99"/>
      <c r="BC130" s="99"/>
      <c r="BD130" s="99"/>
      <c r="BE130" s="99"/>
      <c r="BF130" s="99"/>
      <c r="BG130" s="99"/>
      <c r="BH130" s="99"/>
      <c r="BI130" s="99"/>
      <c r="BJ130" s="99"/>
      <c r="BK130" s="99"/>
      <c r="BL130" s="99"/>
      <c r="BM130" s="99"/>
      <c r="BN130" s="99"/>
      <c r="BO130" s="99"/>
      <c r="BP130" s="99"/>
      <c r="BQ130" s="99"/>
      <c r="BR130" s="99"/>
    </row>
    <row r="131" spans="4:70">
      <c r="D131" s="168"/>
      <c r="E131" s="168"/>
      <c r="F131" s="168"/>
      <c r="G131" s="168"/>
      <c r="H131" s="168"/>
      <c r="I131" s="168"/>
      <c r="J131" s="168"/>
      <c r="K131" s="168"/>
      <c r="L131" s="168"/>
      <c r="M131" s="168"/>
      <c r="N131" s="168"/>
      <c r="O131" s="631"/>
      <c r="P131" s="168"/>
      <c r="Q131" s="168"/>
      <c r="R131" s="168"/>
      <c r="S131" s="168"/>
      <c r="T131" s="168"/>
      <c r="U131" s="168"/>
      <c r="V131" s="168"/>
      <c r="W131" s="168"/>
      <c r="X131" s="168"/>
      <c r="Y131" s="168"/>
      <c r="Z131" s="168"/>
      <c r="AA131" s="631"/>
      <c r="AB131" s="168"/>
      <c r="AC131" s="168"/>
      <c r="AD131" s="168"/>
      <c r="AE131" s="168"/>
      <c r="AF131" s="168"/>
      <c r="AG131" s="168"/>
      <c r="AH131" s="168"/>
      <c r="AI131" s="168"/>
      <c r="AJ131" s="168"/>
      <c r="AK131" s="168"/>
      <c r="AL131" s="168"/>
      <c r="AM131" s="168"/>
      <c r="AN131" s="168"/>
      <c r="AO131" s="99"/>
      <c r="AP131" s="99"/>
      <c r="AQ131" s="99"/>
      <c r="AR131" s="99"/>
      <c r="AS131" s="99"/>
      <c r="AT131" s="99"/>
      <c r="AU131" s="99"/>
      <c r="AV131" s="99"/>
      <c r="AW131" s="99"/>
      <c r="AX131" s="99"/>
      <c r="AY131" s="99"/>
      <c r="AZ131" s="99"/>
      <c r="BA131" s="99"/>
      <c r="BB131" s="99"/>
      <c r="BC131" s="99"/>
      <c r="BD131" s="99"/>
      <c r="BE131" s="99"/>
      <c r="BF131" s="99"/>
      <c r="BG131" s="99"/>
      <c r="BH131" s="99"/>
      <c r="BI131" s="99"/>
      <c r="BJ131" s="99"/>
      <c r="BK131" s="99"/>
      <c r="BL131" s="99"/>
      <c r="BM131" s="99"/>
      <c r="BN131" s="99"/>
      <c r="BO131" s="99"/>
      <c r="BP131" s="99"/>
      <c r="BQ131" s="99"/>
      <c r="BR131" s="99"/>
    </row>
    <row r="132" spans="4:70">
      <c r="D132" s="168"/>
      <c r="E132" s="168"/>
      <c r="F132" s="168"/>
      <c r="G132" s="168"/>
      <c r="H132" s="168"/>
      <c r="I132" s="168"/>
      <c r="J132" s="168"/>
      <c r="K132" s="168"/>
      <c r="L132" s="168"/>
      <c r="M132" s="168"/>
      <c r="N132" s="168"/>
      <c r="O132" s="631"/>
      <c r="P132" s="168"/>
      <c r="Q132" s="168"/>
      <c r="R132" s="168"/>
      <c r="S132" s="168"/>
      <c r="T132" s="168"/>
      <c r="U132" s="168"/>
      <c r="V132" s="168"/>
      <c r="W132" s="168"/>
      <c r="X132" s="168"/>
      <c r="Y132" s="168"/>
      <c r="Z132" s="168"/>
      <c r="AA132" s="631"/>
      <c r="AB132" s="168"/>
      <c r="AC132" s="168"/>
      <c r="AD132" s="168"/>
      <c r="AE132" s="168"/>
      <c r="AF132" s="168"/>
      <c r="AG132" s="168"/>
      <c r="AH132" s="168"/>
      <c r="AI132" s="168"/>
      <c r="AJ132" s="168"/>
      <c r="AK132" s="168"/>
      <c r="AL132" s="168"/>
      <c r="AM132" s="168"/>
      <c r="AN132" s="168"/>
      <c r="AO132" s="99"/>
      <c r="AP132" s="99"/>
      <c r="AQ132" s="99"/>
      <c r="AR132" s="99"/>
      <c r="AS132" s="99"/>
      <c r="AT132" s="99"/>
      <c r="AU132" s="99"/>
      <c r="AV132" s="99"/>
      <c r="AW132" s="99"/>
      <c r="AX132" s="99"/>
      <c r="AY132" s="99"/>
      <c r="AZ132" s="99"/>
      <c r="BA132" s="99"/>
      <c r="BB132" s="99"/>
      <c r="BC132" s="99"/>
      <c r="BD132" s="99"/>
      <c r="BE132" s="99"/>
      <c r="BF132" s="99"/>
      <c r="BG132" s="99"/>
      <c r="BH132" s="99"/>
      <c r="BI132" s="99"/>
      <c r="BJ132" s="99"/>
      <c r="BK132" s="99"/>
      <c r="BL132" s="99"/>
      <c r="BM132" s="99"/>
      <c r="BN132" s="99"/>
      <c r="BO132" s="99"/>
      <c r="BP132" s="99"/>
      <c r="BQ132" s="99"/>
      <c r="BR132" s="99"/>
    </row>
    <row r="133" spans="4:70">
      <c r="D133" s="99"/>
      <c r="E133" s="99"/>
      <c r="F133" s="99"/>
      <c r="G133" s="99"/>
      <c r="H133" s="99"/>
      <c r="I133" s="99"/>
      <c r="J133" s="99"/>
      <c r="K133" s="99"/>
      <c r="L133" s="99"/>
      <c r="M133" s="99"/>
      <c r="N133" s="99"/>
      <c r="O133" s="494"/>
      <c r="P133" s="99"/>
      <c r="Q133" s="99"/>
      <c r="R133" s="99"/>
      <c r="S133" s="99"/>
      <c r="T133" s="99"/>
      <c r="U133" s="99"/>
      <c r="V133" s="99"/>
      <c r="W133" s="99"/>
      <c r="X133" s="99"/>
      <c r="Y133" s="99"/>
      <c r="Z133" s="99"/>
      <c r="AA133" s="494"/>
      <c r="AB133" s="99"/>
      <c r="AC133" s="99"/>
      <c r="AD133" s="99"/>
      <c r="AE133" s="99"/>
      <c r="AF133" s="99"/>
      <c r="AG133" s="99"/>
      <c r="AH133" s="99"/>
      <c r="AI133" s="99"/>
      <c r="AJ133" s="99"/>
      <c r="AK133" s="99"/>
      <c r="AL133" s="99"/>
      <c r="AM133" s="99"/>
      <c r="AN133" s="99"/>
      <c r="AO133" s="99"/>
      <c r="AP133" s="99"/>
      <c r="AQ133" s="99"/>
      <c r="AR133" s="99"/>
      <c r="AS133" s="99"/>
      <c r="AT133" s="99"/>
      <c r="AU133" s="99"/>
      <c r="AV133" s="99"/>
      <c r="AW133" s="99"/>
      <c r="AX133" s="99"/>
      <c r="AY133" s="99"/>
      <c r="AZ133" s="99"/>
      <c r="BA133" s="99"/>
      <c r="BB133" s="99"/>
      <c r="BC133" s="99"/>
      <c r="BD133" s="99"/>
      <c r="BE133" s="99"/>
      <c r="BF133" s="99"/>
      <c r="BG133" s="99"/>
      <c r="BH133" s="99"/>
      <c r="BI133" s="99"/>
      <c r="BJ133" s="99"/>
      <c r="BK133" s="99"/>
      <c r="BL133" s="99"/>
      <c r="BM133" s="99"/>
      <c r="BN133" s="99"/>
      <c r="BO133" s="99"/>
      <c r="BP133" s="99"/>
      <c r="BQ133" s="99"/>
      <c r="BR133" s="99"/>
    </row>
    <row r="134" spans="4:70">
      <c r="D134" s="99"/>
      <c r="E134" s="99"/>
      <c r="F134" s="99"/>
      <c r="G134" s="99"/>
      <c r="H134" s="99"/>
      <c r="I134" s="99"/>
      <c r="J134" s="99"/>
      <c r="K134" s="99"/>
      <c r="L134" s="99"/>
      <c r="M134" s="99"/>
      <c r="N134" s="99"/>
      <c r="O134" s="494"/>
      <c r="P134" s="99"/>
      <c r="Q134" s="99"/>
      <c r="R134" s="99"/>
      <c r="S134" s="99"/>
      <c r="T134" s="99"/>
      <c r="U134" s="99"/>
      <c r="V134" s="99"/>
      <c r="W134" s="99"/>
      <c r="X134" s="99"/>
      <c r="Y134" s="99"/>
      <c r="Z134" s="99"/>
      <c r="AA134" s="494"/>
      <c r="AB134" s="99"/>
      <c r="AC134" s="99"/>
      <c r="AD134" s="99"/>
      <c r="AE134" s="99"/>
      <c r="AF134" s="99"/>
      <c r="AG134" s="99"/>
      <c r="AH134" s="99"/>
      <c r="AI134" s="99"/>
      <c r="AJ134" s="99"/>
      <c r="AK134" s="99"/>
      <c r="AL134" s="99"/>
      <c r="AM134" s="99"/>
      <c r="AN134" s="99"/>
      <c r="AO134" s="99"/>
      <c r="AP134" s="99"/>
      <c r="AQ134" s="99"/>
      <c r="AR134" s="99"/>
      <c r="AS134" s="99"/>
      <c r="AT134" s="99"/>
      <c r="AU134" s="99"/>
      <c r="AV134" s="99"/>
      <c r="AW134" s="99"/>
      <c r="AX134" s="99"/>
      <c r="AY134" s="99"/>
      <c r="AZ134" s="99"/>
      <c r="BA134" s="99"/>
      <c r="BB134" s="99"/>
      <c r="BC134" s="99"/>
      <c r="BD134" s="99"/>
      <c r="BE134" s="99"/>
      <c r="BF134" s="99"/>
      <c r="BG134" s="99"/>
      <c r="BH134" s="99"/>
      <c r="BI134" s="99"/>
      <c r="BJ134" s="99"/>
      <c r="BK134" s="99"/>
      <c r="BL134" s="99"/>
      <c r="BM134" s="99"/>
      <c r="BN134" s="99"/>
      <c r="BO134" s="99"/>
      <c r="BP134" s="99"/>
      <c r="BQ134" s="99"/>
      <c r="BR134" s="99"/>
    </row>
    <row r="135" spans="4:70">
      <c r="D135" s="99"/>
      <c r="E135" s="99"/>
      <c r="F135" s="99"/>
      <c r="G135" s="99"/>
      <c r="H135" s="99"/>
      <c r="I135" s="99"/>
      <c r="J135" s="99"/>
      <c r="K135" s="99"/>
      <c r="L135" s="99"/>
      <c r="M135" s="99"/>
      <c r="N135" s="99"/>
      <c r="O135" s="494"/>
      <c r="P135" s="99"/>
      <c r="Q135" s="99"/>
      <c r="R135" s="99"/>
      <c r="S135" s="99"/>
      <c r="T135" s="99"/>
      <c r="U135" s="99"/>
      <c r="V135" s="99"/>
      <c r="W135" s="99"/>
      <c r="X135" s="99"/>
      <c r="Y135" s="99"/>
      <c r="Z135" s="99"/>
      <c r="AA135" s="494"/>
      <c r="AB135" s="99"/>
      <c r="AC135" s="99"/>
      <c r="AD135" s="99"/>
      <c r="AE135" s="99"/>
      <c r="AF135" s="99"/>
      <c r="AG135" s="99"/>
      <c r="AH135" s="99"/>
      <c r="AI135" s="99"/>
      <c r="AJ135" s="99"/>
      <c r="AK135" s="99"/>
      <c r="AL135" s="99"/>
      <c r="AM135" s="99"/>
      <c r="AN135" s="99"/>
      <c r="AO135" s="99"/>
      <c r="AP135" s="99"/>
      <c r="AQ135" s="99"/>
      <c r="AR135" s="99"/>
      <c r="AS135" s="99"/>
      <c r="AT135" s="99"/>
      <c r="AU135" s="99"/>
      <c r="AV135" s="99"/>
      <c r="AW135" s="99"/>
      <c r="AX135" s="99"/>
      <c r="AY135" s="99"/>
      <c r="AZ135" s="99"/>
      <c r="BA135" s="99"/>
      <c r="BB135" s="99"/>
      <c r="BC135" s="99"/>
      <c r="BD135" s="99"/>
      <c r="BE135" s="99"/>
      <c r="BF135" s="99"/>
      <c r="BG135" s="99"/>
      <c r="BH135" s="99"/>
      <c r="BI135" s="99"/>
      <c r="BJ135" s="99"/>
      <c r="BK135" s="99"/>
      <c r="BL135" s="99"/>
      <c r="BM135" s="99"/>
      <c r="BN135" s="99"/>
      <c r="BO135" s="99"/>
      <c r="BP135" s="99"/>
      <c r="BQ135" s="99"/>
      <c r="BR135" s="99"/>
    </row>
    <row r="136" spans="4:70">
      <c r="D136" s="99"/>
      <c r="E136" s="99"/>
      <c r="F136" s="99"/>
      <c r="G136" s="99"/>
      <c r="H136" s="99"/>
      <c r="I136" s="99"/>
      <c r="J136" s="99"/>
      <c r="K136" s="99"/>
      <c r="L136" s="99"/>
      <c r="M136" s="99"/>
      <c r="N136" s="99"/>
      <c r="O136" s="494"/>
      <c r="P136" s="99"/>
      <c r="Q136" s="99"/>
      <c r="R136" s="99"/>
      <c r="S136" s="99"/>
      <c r="T136" s="99"/>
      <c r="U136" s="99"/>
      <c r="V136" s="99"/>
      <c r="W136" s="99"/>
      <c r="X136" s="99"/>
      <c r="Y136" s="99"/>
      <c r="Z136" s="99"/>
      <c r="AA136" s="494"/>
      <c r="AB136" s="99"/>
      <c r="AC136" s="99"/>
      <c r="AD136" s="99"/>
      <c r="AE136" s="99"/>
      <c r="AF136" s="99"/>
      <c r="AG136" s="99"/>
      <c r="AH136" s="99"/>
      <c r="AI136" s="99"/>
      <c r="AJ136" s="99"/>
      <c r="AK136" s="99"/>
      <c r="AL136" s="99"/>
      <c r="AM136" s="99"/>
      <c r="AN136" s="99"/>
      <c r="AO136" s="99"/>
      <c r="AP136" s="99"/>
      <c r="AQ136" s="99"/>
      <c r="AR136" s="99"/>
      <c r="AS136" s="99"/>
      <c r="AT136" s="99"/>
      <c r="AU136" s="99"/>
      <c r="AV136" s="99"/>
      <c r="AW136" s="99"/>
      <c r="AX136" s="99"/>
      <c r="AY136" s="99"/>
      <c r="AZ136" s="99"/>
      <c r="BA136" s="99"/>
      <c r="BB136" s="99"/>
      <c r="BC136" s="99"/>
      <c r="BD136" s="99"/>
      <c r="BE136" s="99"/>
      <c r="BF136" s="99"/>
      <c r="BG136" s="99"/>
      <c r="BH136" s="99"/>
      <c r="BI136" s="99"/>
      <c r="BJ136" s="99"/>
      <c r="BK136" s="99"/>
      <c r="BL136" s="99"/>
      <c r="BM136" s="99"/>
      <c r="BN136" s="99"/>
      <c r="BO136" s="99"/>
      <c r="BP136" s="99"/>
      <c r="BQ136" s="99"/>
      <c r="BR136" s="99"/>
    </row>
    <row r="137" spans="4:70">
      <c r="D137" s="99"/>
      <c r="E137" s="99"/>
      <c r="F137" s="99"/>
      <c r="G137" s="99"/>
      <c r="H137" s="99"/>
      <c r="I137" s="99"/>
      <c r="J137" s="99"/>
      <c r="K137" s="99"/>
      <c r="L137" s="99"/>
      <c r="M137" s="99"/>
      <c r="N137" s="99"/>
      <c r="O137" s="494"/>
      <c r="P137" s="99"/>
      <c r="Q137" s="99"/>
      <c r="R137" s="99"/>
      <c r="S137" s="99"/>
      <c r="T137" s="99"/>
      <c r="U137" s="99"/>
      <c r="V137" s="99"/>
      <c r="W137" s="99"/>
      <c r="X137" s="99"/>
      <c r="Y137" s="99"/>
      <c r="Z137" s="99"/>
      <c r="AA137" s="494"/>
      <c r="AB137" s="99"/>
      <c r="AC137" s="99"/>
      <c r="AD137" s="99"/>
      <c r="AE137" s="99"/>
      <c r="AF137" s="99"/>
      <c r="AG137" s="99"/>
      <c r="AH137" s="99"/>
      <c r="AI137" s="99"/>
      <c r="AJ137" s="99"/>
      <c r="AK137" s="99"/>
      <c r="AL137" s="99"/>
      <c r="AM137" s="99"/>
      <c r="AN137" s="99"/>
      <c r="AO137" s="99"/>
      <c r="AP137" s="99"/>
      <c r="AQ137" s="99"/>
      <c r="AR137" s="99"/>
      <c r="AS137" s="99"/>
      <c r="AT137" s="99"/>
      <c r="AU137" s="99"/>
      <c r="AV137" s="99"/>
      <c r="AW137" s="99"/>
      <c r="AX137" s="99"/>
      <c r="AY137" s="99"/>
      <c r="AZ137" s="99"/>
      <c r="BA137" s="99"/>
      <c r="BB137" s="99"/>
      <c r="BC137" s="99"/>
      <c r="BD137" s="99"/>
      <c r="BE137" s="99"/>
      <c r="BF137" s="99"/>
      <c r="BG137" s="99"/>
      <c r="BH137" s="99"/>
      <c r="BI137" s="99"/>
      <c r="BJ137" s="99"/>
      <c r="BK137" s="99"/>
      <c r="BL137" s="99"/>
      <c r="BM137" s="99"/>
      <c r="BN137" s="99"/>
      <c r="BO137" s="99"/>
      <c r="BP137" s="99"/>
      <c r="BQ137" s="99"/>
      <c r="BR137" s="99"/>
    </row>
    <row r="138" spans="4:70">
      <c r="D138" s="99"/>
      <c r="E138" s="99"/>
      <c r="F138" s="99"/>
      <c r="G138" s="99"/>
      <c r="H138" s="99"/>
      <c r="I138" s="99"/>
      <c r="J138" s="99"/>
      <c r="K138" s="99"/>
      <c r="L138" s="99"/>
      <c r="M138" s="99"/>
      <c r="N138" s="99"/>
      <c r="O138" s="494"/>
      <c r="P138" s="99"/>
      <c r="Q138" s="99"/>
      <c r="R138" s="99"/>
      <c r="S138" s="99"/>
      <c r="T138" s="99"/>
      <c r="U138" s="99"/>
      <c r="V138" s="99"/>
      <c r="W138" s="99"/>
      <c r="X138" s="99"/>
      <c r="Y138" s="99"/>
      <c r="Z138" s="99"/>
      <c r="AA138" s="494"/>
      <c r="AB138" s="99"/>
      <c r="AC138" s="99"/>
      <c r="AD138" s="99"/>
      <c r="AE138" s="99"/>
      <c r="AF138" s="99"/>
      <c r="AG138" s="99"/>
      <c r="AH138" s="99"/>
      <c r="AI138" s="99"/>
      <c r="AJ138" s="99"/>
      <c r="AK138" s="99"/>
      <c r="AL138" s="99"/>
      <c r="AM138" s="99"/>
      <c r="AN138" s="99"/>
      <c r="AO138" s="99"/>
      <c r="AP138" s="99"/>
      <c r="AQ138" s="99"/>
      <c r="AR138" s="99"/>
      <c r="AS138" s="99"/>
      <c r="AT138" s="99"/>
      <c r="AU138" s="99"/>
      <c r="AV138" s="99"/>
      <c r="AW138" s="99"/>
      <c r="AX138" s="99"/>
      <c r="AY138" s="99"/>
      <c r="AZ138" s="99"/>
      <c r="BA138" s="99"/>
      <c r="BB138" s="99"/>
      <c r="BC138" s="99"/>
      <c r="BD138" s="99"/>
      <c r="BE138" s="99"/>
      <c r="BF138" s="99"/>
      <c r="BG138" s="99"/>
      <c r="BH138" s="99"/>
      <c r="BI138" s="99"/>
      <c r="BJ138" s="99"/>
      <c r="BK138" s="99"/>
      <c r="BL138" s="99"/>
      <c r="BM138" s="99"/>
      <c r="BN138" s="99"/>
      <c r="BO138" s="99"/>
      <c r="BP138" s="99"/>
      <c r="BQ138" s="99"/>
      <c r="BR138" s="99"/>
    </row>
    <row r="139" spans="4:70">
      <c r="D139" s="99"/>
      <c r="E139" s="99"/>
      <c r="F139" s="99"/>
      <c r="G139" s="99"/>
      <c r="H139" s="99"/>
      <c r="I139" s="99"/>
      <c r="J139" s="99"/>
      <c r="K139" s="99"/>
      <c r="L139" s="99"/>
      <c r="M139" s="99"/>
      <c r="N139" s="99"/>
      <c r="O139" s="494"/>
      <c r="P139" s="99"/>
      <c r="Q139" s="99"/>
      <c r="R139" s="99"/>
      <c r="S139" s="99"/>
      <c r="T139" s="99"/>
      <c r="U139" s="99"/>
      <c r="V139" s="99"/>
      <c r="W139" s="99"/>
      <c r="X139" s="99"/>
      <c r="Y139" s="99"/>
      <c r="Z139" s="99"/>
      <c r="AA139" s="494"/>
      <c r="AB139" s="99"/>
      <c r="AC139" s="99"/>
      <c r="AD139" s="99"/>
      <c r="AE139" s="99"/>
      <c r="AF139" s="99"/>
      <c r="AG139" s="99"/>
      <c r="AH139" s="99"/>
      <c r="AI139" s="99"/>
      <c r="AJ139" s="99"/>
      <c r="AK139" s="99"/>
      <c r="AL139" s="99"/>
      <c r="AM139" s="99"/>
      <c r="AN139" s="99"/>
      <c r="AO139" s="99"/>
      <c r="AP139" s="99"/>
      <c r="AQ139" s="99"/>
      <c r="AR139" s="99"/>
      <c r="AS139" s="99"/>
      <c r="AT139" s="99"/>
      <c r="AU139" s="99"/>
      <c r="AV139" s="99"/>
      <c r="AW139" s="99"/>
      <c r="AX139" s="99"/>
      <c r="AY139" s="99"/>
      <c r="AZ139" s="99"/>
      <c r="BA139" s="99"/>
      <c r="BB139" s="99"/>
      <c r="BC139" s="99"/>
      <c r="BD139" s="99"/>
      <c r="BE139" s="99"/>
      <c r="BF139" s="99"/>
      <c r="BG139" s="99"/>
      <c r="BH139" s="99"/>
      <c r="BI139" s="99"/>
      <c r="BJ139" s="99"/>
      <c r="BK139" s="99"/>
      <c r="BL139" s="99"/>
      <c r="BM139" s="99"/>
      <c r="BN139" s="99"/>
      <c r="BO139" s="99"/>
      <c r="BP139" s="99"/>
      <c r="BQ139" s="99"/>
      <c r="BR139" s="99"/>
    </row>
    <row r="140" spans="4:70">
      <c r="D140" s="99"/>
      <c r="E140" s="99"/>
      <c r="F140" s="99"/>
      <c r="G140" s="99"/>
      <c r="H140" s="99"/>
      <c r="I140" s="99"/>
      <c r="J140" s="99"/>
      <c r="K140" s="99"/>
      <c r="L140" s="99"/>
      <c r="M140" s="99"/>
      <c r="N140" s="99"/>
      <c r="O140" s="494"/>
      <c r="P140" s="99"/>
      <c r="Q140" s="99"/>
      <c r="R140" s="99"/>
      <c r="S140" s="99"/>
      <c r="T140" s="99"/>
      <c r="U140" s="99"/>
      <c r="V140" s="99"/>
      <c r="W140" s="99"/>
      <c r="X140" s="99"/>
      <c r="Y140" s="99"/>
      <c r="Z140" s="99"/>
      <c r="AA140" s="494"/>
      <c r="AB140" s="99"/>
      <c r="AC140" s="99"/>
      <c r="AD140" s="99"/>
      <c r="AE140" s="99"/>
      <c r="AF140" s="99"/>
      <c r="AG140" s="99"/>
      <c r="AH140" s="99"/>
      <c r="AI140" s="99"/>
      <c r="AJ140" s="99"/>
      <c r="AK140" s="99"/>
      <c r="AL140" s="99"/>
      <c r="AM140" s="99"/>
      <c r="AN140" s="99"/>
      <c r="AO140" s="99"/>
      <c r="AP140" s="99"/>
      <c r="AQ140" s="99"/>
      <c r="AR140" s="99"/>
      <c r="AS140" s="99"/>
      <c r="AT140" s="99"/>
      <c r="AU140" s="99"/>
      <c r="AV140" s="99"/>
      <c r="AW140" s="99"/>
      <c r="AX140" s="99"/>
      <c r="AY140" s="99"/>
      <c r="AZ140" s="99"/>
      <c r="BA140" s="99"/>
      <c r="BB140" s="99"/>
      <c r="BC140" s="99"/>
      <c r="BD140" s="99"/>
      <c r="BE140" s="99"/>
      <c r="BF140" s="99"/>
      <c r="BG140" s="99"/>
      <c r="BH140" s="99"/>
      <c r="BI140" s="99"/>
      <c r="BJ140" s="99"/>
      <c r="BK140" s="99"/>
      <c r="BL140" s="99"/>
      <c r="BM140" s="99"/>
      <c r="BN140" s="99"/>
      <c r="BO140" s="99"/>
      <c r="BP140" s="99"/>
      <c r="BQ140" s="99"/>
      <c r="BR140" s="99"/>
    </row>
    <row r="141" spans="4:70">
      <c r="D141" s="99"/>
      <c r="E141" s="99"/>
      <c r="F141" s="99"/>
      <c r="G141" s="99"/>
      <c r="H141" s="99"/>
      <c r="I141" s="99"/>
      <c r="J141" s="99"/>
      <c r="K141" s="99"/>
      <c r="L141" s="99"/>
      <c r="M141" s="99"/>
      <c r="N141" s="99"/>
      <c r="O141" s="494"/>
      <c r="P141" s="99"/>
      <c r="Q141" s="99"/>
      <c r="R141" s="99"/>
      <c r="S141" s="99"/>
      <c r="T141" s="99"/>
      <c r="U141" s="99"/>
      <c r="V141" s="99"/>
      <c r="W141" s="99"/>
      <c r="X141" s="99"/>
      <c r="Y141" s="99"/>
      <c r="Z141" s="99"/>
      <c r="AA141" s="494"/>
      <c r="AB141" s="99"/>
      <c r="AC141" s="99"/>
      <c r="AD141" s="99"/>
      <c r="AE141" s="99"/>
      <c r="AF141" s="99"/>
      <c r="AG141" s="99"/>
      <c r="AH141" s="99"/>
      <c r="AI141" s="99"/>
      <c r="AJ141" s="99"/>
      <c r="AK141" s="99"/>
      <c r="AL141" s="99"/>
      <c r="AM141" s="99"/>
      <c r="AN141" s="99"/>
      <c r="AO141" s="99"/>
      <c r="AP141" s="99"/>
      <c r="AQ141" s="99"/>
      <c r="AR141" s="99"/>
      <c r="AS141" s="99"/>
      <c r="AT141" s="99"/>
      <c r="AU141" s="99"/>
      <c r="AV141" s="99"/>
      <c r="AW141" s="99"/>
      <c r="AX141" s="99"/>
      <c r="AY141" s="99"/>
      <c r="AZ141" s="99"/>
      <c r="BA141" s="99"/>
      <c r="BB141" s="99"/>
      <c r="BC141" s="99"/>
      <c r="BD141" s="99"/>
      <c r="BE141" s="99"/>
      <c r="BF141" s="99"/>
      <c r="BG141" s="99"/>
      <c r="BH141" s="99"/>
      <c r="BI141" s="99"/>
      <c r="BJ141" s="99"/>
      <c r="BK141" s="99"/>
      <c r="BL141" s="99"/>
      <c r="BM141" s="99"/>
      <c r="BN141" s="99"/>
      <c r="BO141" s="99"/>
      <c r="BP141" s="99"/>
      <c r="BQ141" s="99"/>
      <c r="BR141" s="99"/>
    </row>
    <row r="142" spans="4:70">
      <c r="D142" s="99"/>
      <c r="E142" s="99"/>
      <c r="F142" s="99"/>
      <c r="G142" s="99"/>
      <c r="H142" s="99"/>
      <c r="I142" s="99"/>
      <c r="J142" s="99"/>
      <c r="K142" s="99"/>
      <c r="L142" s="99"/>
      <c r="M142" s="99"/>
      <c r="N142" s="99"/>
      <c r="O142" s="494"/>
      <c r="P142" s="99"/>
      <c r="Q142" s="99"/>
      <c r="R142" s="99"/>
      <c r="S142" s="99"/>
      <c r="T142" s="99"/>
      <c r="U142" s="99"/>
      <c r="V142" s="99"/>
      <c r="W142" s="99"/>
      <c r="X142" s="99"/>
      <c r="Y142" s="99"/>
      <c r="Z142" s="99"/>
      <c r="AA142" s="494"/>
      <c r="AB142" s="99"/>
      <c r="AC142" s="99"/>
      <c r="AD142" s="99"/>
      <c r="AE142" s="99"/>
      <c r="AF142" s="99"/>
      <c r="AG142" s="99"/>
      <c r="AH142" s="99"/>
      <c r="AI142" s="99"/>
      <c r="AJ142" s="99"/>
      <c r="AK142" s="99"/>
      <c r="AL142" s="99"/>
      <c r="AM142" s="99"/>
      <c r="AN142" s="99"/>
      <c r="AO142" s="99"/>
      <c r="AP142" s="99"/>
      <c r="AQ142" s="99"/>
      <c r="AR142" s="99"/>
      <c r="AS142" s="99"/>
      <c r="AT142" s="99"/>
      <c r="AU142" s="99"/>
      <c r="AV142" s="99"/>
      <c r="AW142" s="99"/>
      <c r="AX142" s="99"/>
      <c r="AY142" s="99"/>
      <c r="AZ142" s="99"/>
      <c r="BA142" s="99"/>
      <c r="BB142" s="99"/>
      <c r="BC142" s="99"/>
      <c r="BD142" s="99"/>
      <c r="BE142" s="99"/>
      <c r="BF142" s="99"/>
      <c r="BG142" s="99"/>
      <c r="BH142" s="99"/>
      <c r="BI142" s="99"/>
      <c r="BJ142" s="99"/>
      <c r="BK142" s="99"/>
      <c r="BL142" s="99"/>
      <c r="BM142" s="99"/>
      <c r="BN142" s="99"/>
      <c r="BO142" s="99"/>
      <c r="BP142" s="99"/>
      <c r="BQ142" s="99"/>
      <c r="BR142" s="99"/>
    </row>
    <row r="143" spans="4:70">
      <c r="D143" s="99"/>
      <c r="E143" s="99"/>
      <c r="F143" s="99"/>
      <c r="G143" s="99"/>
      <c r="H143" s="99"/>
      <c r="I143" s="99"/>
      <c r="J143" s="99"/>
      <c r="K143" s="99"/>
      <c r="L143" s="99"/>
      <c r="M143" s="99"/>
      <c r="N143" s="99"/>
      <c r="O143" s="494"/>
      <c r="P143" s="99"/>
      <c r="Q143" s="99"/>
      <c r="R143" s="99"/>
      <c r="S143" s="99"/>
      <c r="T143" s="99"/>
      <c r="U143" s="99"/>
      <c r="V143" s="99"/>
      <c r="W143" s="99"/>
      <c r="X143" s="99"/>
      <c r="Y143" s="99"/>
      <c r="Z143" s="99"/>
      <c r="AA143" s="494"/>
      <c r="AB143" s="99"/>
      <c r="AC143" s="99"/>
      <c r="AD143" s="99"/>
      <c r="AE143" s="99"/>
      <c r="AF143" s="99"/>
      <c r="AG143" s="99"/>
      <c r="AH143" s="99"/>
      <c r="AI143" s="99"/>
      <c r="AJ143" s="99"/>
      <c r="AK143" s="99"/>
      <c r="AL143" s="99"/>
      <c r="AM143" s="99"/>
      <c r="AN143" s="99"/>
      <c r="AO143" s="99"/>
      <c r="AP143" s="99"/>
      <c r="AQ143" s="99"/>
      <c r="AR143" s="99"/>
      <c r="AS143" s="99"/>
      <c r="AT143" s="99"/>
      <c r="AU143" s="99"/>
      <c r="AV143" s="99"/>
      <c r="AW143" s="99"/>
      <c r="AX143" s="99"/>
      <c r="AY143" s="99"/>
      <c r="AZ143" s="99"/>
      <c r="BA143" s="99"/>
      <c r="BB143" s="99"/>
      <c r="BC143" s="99"/>
      <c r="BD143" s="99"/>
      <c r="BE143" s="99"/>
      <c r="BF143" s="99"/>
      <c r="BG143" s="99"/>
      <c r="BH143" s="99"/>
      <c r="BI143" s="99"/>
      <c r="BJ143" s="99"/>
      <c r="BK143" s="99"/>
      <c r="BL143" s="99"/>
      <c r="BM143" s="99"/>
      <c r="BN143" s="99"/>
      <c r="BO143" s="99"/>
      <c r="BP143" s="99"/>
      <c r="BQ143" s="99"/>
      <c r="BR143" s="99"/>
    </row>
    <row r="144" spans="4:70">
      <c r="D144" s="99"/>
      <c r="E144" s="99"/>
      <c r="F144" s="99"/>
      <c r="G144" s="99"/>
      <c r="H144" s="99"/>
      <c r="I144" s="99"/>
      <c r="J144" s="99"/>
      <c r="K144" s="99"/>
      <c r="L144" s="99"/>
      <c r="M144" s="99"/>
      <c r="N144" s="99"/>
      <c r="O144" s="494"/>
      <c r="P144" s="99"/>
      <c r="Q144" s="99"/>
      <c r="R144" s="99"/>
      <c r="S144" s="99"/>
      <c r="T144" s="99"/>
      <c r="U144" s="99"/>
      <c r="V144" s="99"/>
      <c r="W144" s="99"/>
      <c r="X144" s="99"/>
      <c r="Y144" s="99"/>
      <c r="Z144" s="99"/>
      <c r="AA144" s="494"/>
      <c r="AB144" s="99"/>
      <c r="AC144" s="99"/>
      <c r="AD144" s="99"/>
      <c r="AE144" s="99"/>
      <c r="AF144" s="99"/>
      <c r="AG144" s="99"/>
      <c r="AH144" s="99"/>
      <c r="AI144" s="99"/>
      <c r="AJ144" s="99"/>
      <c r="AK144" s="99"/>
      <c r="AL144" s="99"/>
      <c r="AM144" s="99"/>
      <c r="AN144" s="99"/>
      <c r="AO144" s="99"/>
      <c r="AP144" s="99"/>
      <c r="AQ144" s="99"/>
      <c r="AR144" s="99"/>
      <c r="AS144" s="99"/>
      <c r="AT144" s="99"/>
      <c r="AU144" s="99"/>
      <c r="AV144" s="99"/>
      <c r="AW144" s="99"/>
      <c r="AX144" s="99"/>
      <c r="AY144" s="99"/>
      <c r="AZ144" s="99"/>
      <c r="BA144" s="99"/>
      <c r="BB144" s="99"/>
      <c r="BC144" s="99"/>
      <c r="BD144" s="99"/>
      <c r="BE144" s="99"/>
      <c r="BF144" s="99"/>
      <c r="BG144" s="99"/>
      <c r="BH144" s="99"/>
      <c r="BI144" s="99"/>
      <c r="BJ144" s="99"/>
      <c r="BK144" s="99"/>
      <c r="BL144" s="99"/>
      <c r="BM144" s="99"/>
      <c r="BN144" s="99"/>
      <c r="BO144" s="99"/>
      <c r="BP144" s="99"/>
      <c r="BQ144" s="99"/>
      <c r="BR144" s="99"/>
    </row>
    <row r="145" spans="4:70">
      <c r="D145" s="99"/>
      <c r="E145" s="99"/>
      <c r="F145" s="99"/>
      <c r="G145" s="99"/>
      <c r="H145" s="99"/>
      <c r="I145" s="99"/>
      <c r="J145" s="99"/>
      <c r="K145" s="99"/>
      <c r="L145" s="99"/>
      <c r="M145" s="99"/>
      <c r="N145" s="99"/>
      <c r="O145" s="494"/>
      <c r="P145" s="99"/>
      <c r="Q145" s="99"/>
      <c r="R145" s="99"/>
      <c r="S145" s="99"/>
      <c r="T145" s="99"/>
      <c r="U145" s="99"/>
      <c r="V145" s="99"/>
      <c r="W145" s="99"/>
      <c r="X145" s="99"/>
      <c r="Y145" s="99"/>
      <c r="Z145" s="99"/>
      <c r="AA145" s="494"/>
      <c r="AB145" s="99"/>
      <c r="AC145" s="99"/>
      <c r="AD145" s="99"/>
      <c r="AE145" s="99"/>
      <c r="AF145" s="99"/>
      <c r="AG145" s="99"/>
      <c r="AH145" s="99"/>
      <c r="AI145" s="99"/>
      <c r="AJ145" s="99"/>
      <c r="AK145" s="99"/>
      <c r="AL145" s="99"/>
      <c r="AM145" s="99"/>
      <c r="AN145" s="99"/>
      <c r="AO145" s="99"/>
      <c r="AP145" s="99"/>
      <c r="AQ145" s="99"/>
      <c r="AR145" s="99"/>
      <c r="AS145" s="99"/>
      <c r="AT145" s="99"/>
      <c r="AU145" s="99"/>
      <c r="AV145" s="99"/>
      <c r="AW145" s="99"/>
      <c r="AX145" s="99"/>
      <c r="AY145" s="99"/>
      <c r="AZ145" s="99"/>
      <c r="BA145" s="99"/>
      <c r="BB145" s="99"/>
      <c r="BC145" s="99"/>
      <c r="BD145" s="99"/>
      <c r="BE145" s="99"/>
      <c r="BF145" s="99"/>
      <c r="BG145" s="99"/>
      <c r="BH145" s="99"/>
      <c r="BI145" s="99"/>
      <c r="BJ145" s="99"/>
      <c r="BK145" s="99"/>
      <c r="BL145" s="99"/>
      <c r="BM145" s="99"/>
      <c r="BN145" s="99"/>
      <c r="BO145" s="99"/>
      <c r="BP145" s="99"/>
      <c r="BQ145" s="99"/>
      <c r="BR145" s="99"/>
    </row>
    <row r="146" spans="4:70">
      <c r="D146" s="99"/>
      <c r="E146" s="99"/>
      <c r="F146" s="99"/>
      <c r="G146" s="99"/>
      <c r="H146" s="99"/>
      <c r="I146" s="99"/>
      <c r="J146" s="99"/>
      <c r="K146" s="99"/>
      <c r="L146" s="99"/>
      <c r="M146" s="99"/>
      <c r="N146" s="99"/>
      <c r="O146" s="494"/>
      <c r="P146" s="99"/>
      <c r="Q146" s="99"/>
      <c r="R146" s="99"/>
      <c r="S146" s="99"/>
      <c r="T146" s="99"/>
      <c r="U146" s="99"/>
      <c r="V146" s="99"/>
      <c r="W146" s="99"/>
      <c r="X146" s="99"/>
      <c r="Y146" s="99"/>
      <c r="Z146" s="99"/>
      <c r="AA146" s="494"/>
      <c r="AB146" s="99"/>
      <c r="AC146" s="99"/>
      <c r="AD146" s="99"/>
      <c r="AE146" s="99"/>
      <c r="AF146" s="99"/>
      <c r="AG146" s="99"/>
      <c r="AH146" s="99"/>
      <c r="AI146" s="99"/>
      <c r="AJ146" s="99"/>
      <c r="AK146" s="99"/>
      <c r="AL146" s="99"/>
      <c r="AM146" s="99"/>
      <c r="AN146" s="99"/>
      <c r="AO146" s="99"/>
      <c r="AP146" s="99"/>
      <c r="AQ146" s="99"/>
      <c r="AR146" s="99"/>
      <c r="AS146" s="99"/>
      <c r="AT146" s="99"/>
      <c r="AU146" s="99"/>
      <c r="AV146" s="99"/>
      <c r="AW146" s="99"/>
      <c r="AX146" s="99"/>
      <c r="AY146" s="99"/>
      <c r="AZ146" s="99"/>
      <c r="BA146" s="99"/>
      <c r="BB146" s="99"/>
      <c r="BC146" s="99"/>
      <c r="BD146" s="99"/>
      <c r="BE146" s="99"/>
      <c r="BF146" s="99"/>
      <c r="BG146" s="99"/>
      <c r="BH146" s="99"/>
      <c r="BI146" s="99"/>
      <c r="BJ146" s="99"/>
      <c r="BK146" s="99"/>
      <c r="BL146" s="99"/>
      <c r="BM146" s="99"/>
      <c r="BN146" s="99"/>
      <c r="BO146" s="99"/>
      <c r="BP146" s="99"/>
      <c r="BQ146" s="99"/>
      <c r="BR146" s="99"/>
    </row>
    <row r="147" spans="4:70">
      <c r="D147" s="99"/>
      <c r="E147" s="99"/>
      <c r="F147" s="99"/>
      <c r="G147" s="99"/>
      <c r="H147" s="99"/>
      <c r="I147" s="99"/>
      <c r="J147" s="99"/>
      <c r="K147" s="99"/>
      <c r="L147" s="99"/>
      <c r="M147" s="99"/>
      <c r="N147" s="99"/>
      <c r="O147" s="494"/>
      <c r="P147" s="99"/>
      <c r="Q147" s="99"/>
      <c r="R147" s="99"/>
      <c r="S147" s="99"/>
      <c r="T147" s="99"/>
      <c r="U147" s="99"/>
      <c r="V147" s="99"/>
      <c r="W147" s="99"/>
      <c r="X147" s="99"/>
      <c r="Y147" s="99"/>
      <c r="Z147" s="99"/>
      <c r="AA147" s="494"/>
      <c r="AB147" s="99"/>
      <c r="AC147" s="99"/>
      <c r="AD147" s="99"/>
      <c r="AE147" s="99"/>
      <c r="AF147" s="99"/>
      <c r="AG147" s="99"/>
      <c r="AH147" s="99"/>
      <c r="AI147" s="99"/>
      <c r="AJ147" s="99"/>
      <c r="AK147" s="99"/>
      <c r="AL147" s="99"/>
      <c r="AM147" s="99"/>
      <c r="AN147" s="99"/>
      <c r="AO147" s="99"/>
      <c r="AP147" s="99"/>
      <c r="AQ147" s="99"/>
      <c r="AR147" s="99"/>
      <c r="AS147" s="99"/>
      <c r="AT147" s="99"/>
      <c r="AU147" s="99"/>
      <c r="AV147" s="99"/>
      <c r="AW147" s="99"/>
      <c r="AX147" s="99"/>
      <c r="AY147" s="99"/>
      <c r="AZ147" s="99"/>
      <c r="BA147" s="99"/>
      <c r="BB147" s="99"/>
      <c r="BC147" s="99"/>
      <c r="BD147" s="99"/>
      <c r="BE147" s="99"/>
      <c r="BF147" s="99"/>
      <c r="BG147" s="99"/>
      <c r="BH147" s="99"/>
      <c r="BI147" s="99"/>
      <c r="BJ147" s="99"/>
      <c r="BK147" s="99"/>
      <c r="BL147" s="99"/>
      <c r="BM147" s="99"/>
      <c r="BN147" s="99"/>
      <c r="BO147" s="99"/>
      <c r="BP147" s="99"/>
      <c r="BQ147" s="99"/>
      <c r="BR147" s="99"/>
    </row>
    <row r="148" spans="4:70">
      <c r="D148" s="99"/>
      <c r="E148" s="99"/>
      <c r="F148" s="99"/>
      <c r="G148" s="99"/>
      <c r="H148" s="99"/>
      <c r="I148" s="99"/>
      <c r="J148" s="99"/>
      <c r="K148" s="99"/>
      <c r="L148" s="99"/>
      <c r="M148" s="99"/>
      <c r="N148" s="99"/>
      <c r="O148" s="494"/>
      <c r="P148" s="99"/>
      <c r="Q148" s="99"/>
      <c r="R148" s="99"/>
      <c r="S148" s="99"/>
      <c r="T148" s="99"/>
      <c r="U148" s="99"/>
      <c r="V148" s="99"/>
      <c r="W148" s="99"/>
      <c r="X148" s="99"/>
      <c r="Y148" s="99"/>
      <c r="Z148" s="99"/>
      <c r="AA148" s="494"/>
      <c r="AB148" s="99"/>
      <c r="AC148" s="99"/>
      <c r="AD148" s="99"/>
      <c r="AE148" s="99"/>
      <c r="AF148" s="99"/>
      <c r="AG148" s="99"/>
      <c r="AH148" s="99"/>
      <c r="AI148" s="99"/>
      <c r="AJ148" s="99"/>
      <c r="AK148" s="99"/>
      <c r="AL148" s="99"/>
      <c r="AM148" s="99"/>
      <c r="AN148" s="99"/>
      <c r="AO148" s="99"/>
      <c r="AP148" s="99"/>
      <c r="AQ148" s="99"/>
      <c r="AR148" s="99"/>
      <c r="AS148" s="99"/>
      <c r="AT148" s="99"/>
      <c r="AU148" s="99"/>
      <c r="AV148" s="99"/>
      <c r="AW148" s="99"/>
      <c r="AX148" s="99"/>
      <c r="AY148" s="99"/>
      <c r="AZ148" s="99"/>
      <c r="BA148" s="99"/>
      <c r="BB148" s="99"/>
      <c r="BC148" s="99"/>
      <c r="BD148" s="99"/>
      <c r="BE148" s="99"/>
      <c r="BF148" s="99"/>
      <c r="BG148" s="99"/>
      <c r="BH148" s="99"/>
      <c r="BI148" s="99"/>
      <c r="BJ148" s="99"/>
      <c r="BK148" s="99"/>
      <c r="BL148" s="99"/>
      <c r="BM148" s="99"/>
      <c r="BN148" s="99"/>
      <c r="BO148" s="99"/>
      <c r="BP148" s="99"/>
      <c r="BQ148" s="99"/>
      <c r="BR148" s="99"/>
    </row>
    <row r="149" spans="4:70">
      <c r="D149" s="99"/>
      <c r="E149" s="99"/>
      <c r="F149" s="99"/>
      <c r="G149" s="99"/>
      <c r="H149" s="99"/>
      <c r="I149" s="99"/>
      <c r="J149" s="99"/>
      <c r="K149" s="99"/>
      <c r="L149" s="99"/>
      <c r="M149" s="99"/>
      <c r="N149" s="99"/>
      <c r="O149" s="494"/>
      <c r="P149" s="99"/>
      <c r="Q149" s="99"/>
      <c r="R149" s="99"/>
      <c r="S149" s="99"/>
      <c r="T149" s="99"/>
      <c r="U149" s="99"/>
      <c r="V149" s="99"/>
      <c r="W149" s="99"/>
      <c r="X149" s="99"/>
      <c r="Y149" s="99"/>
      <c r="Z149" s="99"/>
      <c r="AA149" s="494"/>
      <c r="AB149" s="99"/>
      <c r="AC149" s="99"/>
      <c r="AD149" s="99"/>
      <c r="AE149" s="99"/>
      <c r="AF149" s="99"/>
      <c r="AG149" s="99"/>
      <c r="AH149" s="99"/>
      <c r="AI149" s="99"/>
      <c r="AJ149" s="99"/>
      <c r="AK149" s="99"/>
      <c r="AL149" s="99"/>
      <c r="AM149" s="99"/>
      <c r="AN149" s="99"/>
      <c r="AO149" s="99"/>
      <c r="AP149" s="99"/>
      <c r="AQ149" s="99"/>
      <c r="AR149" s="99"/>
      <c r="AS149" s="99"/>
      <c r="AT149" s="99"/>
      <c r="AU149" s="99"/>
      <c r="AV149" s="99"/>
      <c r="AW149" s="99"/>
      <c r="AX149" s="99"/>
      <c r="AY149" s="99"/>
      <c r="AZ149" s="99"/>
      <c r="BA149" s="99"/>
      <c r="BB149" s="99"/>
      <c r="BC149" s="99"/>
      <c r="BD149" s="99"/>
      <c r="BE149" s="99"/>
      <c r="BF149" s="99"/>
      <c r="BG149" s="99"/>
      <c r="BH149" s="99"/>
      <c r="BI149" s="99"/>
      <c r="BJ149" s="99"/>
      <c r="BK149" s="99"/>
      <c r="BL149" s="99"/>
      <c r="BM149" s="99"/>
      <c r="BN149" s="99"/>
      <c r="BO149" s="99"/>
      <c r="BP149" s="99"/>
      <c r="BQ149" s="99"/>
      <c r="BR149" s="99"/>
    </row>
    <row r="150" spans="4:70">
      <c r="D150" s="99"/>
      <c r="E150" s="99"/>
      <c r="F150" s="99"/>
      <c r="G150" s="99"/>
      <c r="H150" s="99"/>
      <c r="I150" s="99"/>
      <c r="J150" s="99"/>
      <c r="K150" s="99"/>
      <c r="L150" s="99"/>
      <c r="M150" s="99"/>
      <c r="N150" s="99"/>
      <c r="O150" s="494"/>
      <c r="P150" s="99"/>
      <c r="Q150" s="99"/>
      <c r="R150" s="99"/>
      <c r="S150" s="99"/>
      <c r="T150" s="99"/>
      <c r="U150" s="99"/>
      <c r="V150" s="99"/>
      <c r="W150" s="99"/>
      <c r="X150" s="99"/>
      <c r="Y150" s="99"/>
      <c r="Z150" s="99"/>
      <c r="AA150" s="494"/>
      <c r="AB150" s="99"/>
      <c r="AC150" s="99"/>
      <c r="AD150" s="99"/>
      <c r="AE150" s="99"/>
      <c r="AF150" s="99"/>
      <c r="AG150" s="99"/>
      <c r="AH150" s="99"/>
      <c r="AI150" s="99"/>
      <c r="AJ150" s="99"/>
      <c r="AK150" s="99"/>
      <c r="AL150" s="99"/>
      <c r="AM150" s="99"/>
      <c r="AN150" s="99"/>
      <c r="AO150" s="99"/>
      <c r="AP150" s="99"/>
      <c r="AQ150" s="99"/>
      <c r="AR150" s="99"/>
      <c r="AS150" s="99"/>
      <c r="AT150" s="99"/>
      <c r="AU150" s="99"/>
      <c r="AV150" s="99"/>
      <c r="AW150" s="99"/>
      <c r="AX150" s="99"/>
      <c r="AY150" s="99"/>
      <c r="AZ150" s="99"/>
      <c r="BA150" s="99"/>
      <c r="BB150" s="99"/>
      <c r="BC150" s="99"/>
      <c r="BD150" s="99"/>
      <c r="BE150" s="99"/>
      <c r="BF150" s="99"/>
      <c r="BG150" s="99"/>
      <c r="BH150" s="99"/>
      <c r="BI150" s="99"/>
      <c r="BJ150" s="99"/>
      <c r="BK150" s="99"/>
      <c r="BL150" s="99"/>
      <c r="BM150" s="99"/>
      <c r="BN150" s="99"/>
      <c r="BO150" s="99"/>
      <c r="BP150" s="99"/>
      <c r="BQ150" s="99"/>
      <c r="BR150" s="99"/>
    </row>
    <row r="151" spans="4:70">
      <c r="D151" s="99"/>
      <c r="E151" s="99"/>
      <c r="F151" s="99"/>
      <c r="G151" s="99"/>
      <c r="H151" s="99"/>
      <c r="I151" s="99"/>
      <c r="J151" s="99"/>
      <c r="K151" s="99"/>
      <c r="L151" s="99"/>
      <c r="M151" s="99"/>
      <c r="N151" s="99"/>
      <c r="O151" s="494"/>
      <c r="P151" s="99"/>
      <c r="Q151" s="99"/>
      <c r="R151" s="99"/>
      <c r="S151" s="99"/>
      <c r="T151" s="99"/>
      <c r="U151" s="99"/>
      <c r="V151" s="99"/>
      <c r="W151" s="99"/>
      <c r="X151" s="99"/>
      <c r="Y151" s="99"/>
      <c r="Z151" s="99"/>
      <c r="AA151" s="494"/>
      <c r="AB151" s="99"/>
      <c r="AC151" s="99"/>
      <c r="AD151" s="99"/>
      <c r="AE151" s="99"/>
      <c r="AF151" s="99"/>
      <c r="AG151" s="99"/>
      <c r="AH151" s="99"/>
      <c r="AI151" s="99"/>
      <c r="AJ151" s="99"/>
      <c r="AK151" s="99"/>
      <c r="AL151" s="99"/>
      <c r="AM151" s="99"/>
      <c r="AN151" s="99"/>
      <c r="AO151" s="99"/>
      <c r="AP151" s="99"/>
      <c r="AQ151" s="99"/>
      <c r="AR151" s="99"/>
      <c r="AS151" s="99"/>
      <c r="AT151" s="99"/>
      <c r="AU151" s="99"/>
      <c r="AV151" s="99"/>
      <c r="AW151" s="99"/>
      <c r="AX151" s="99"/>
      <c r="AY151" s="99"/>
      <c r="AZ151" s="99"/>
      <c r="BA151" s="99"/>
      <c r="BB151" s="99"/>
      <c r="BC151" s="99"/>
      <c r="BD151" s="99"/>
      <c r="BE151" s="99"/>
      <c r="BF151" s="99"/>
      <c r="BG151" s="99"/>
      <c r="BH151" s="99"/>
      <c r="BI151" s="99"/>
      <c r="BJ151" s="99"/>
      <c r="BK151" s="99"/>
      <c r="BL151" s="99"/>
      <c r="BM151" s="99"/>
      <c r="BN151" s="99"/>
      <c r="BO151" s="99"/>
      <c r="BP151" s="99"/>
      <c r="BQ151" s="99"/>
      <c r="BR151" s="99"/>
    </row>
    <row r="152" spans="4:70">
      <c r="D152" s="99"/>
      <c r="E152" s="99"/>
      <c r="F152" s="99"/>
      <c r="G152" s="99"/>
      <c r="H152" s="99"/>
      <c r="I152" s="99"/>
      <c r="J152" s="99"/>
      <c r="K152" s="99"/>
      <c r="L152" s="99"/>
      <c r="M152" s="99"/>
      <c r="N152" s="99"/>
      <c r="O152" s="494"/>
      <c r="P152" s="99"/>
      <c r="Q152" s="99"/>
      <c r="R152" s="99"/>
      <c r="S152" s="99"/>
      <c r="T152" s="99"/>
      <c r="U152" s="99"/>
      <c r="V152" s="99"/>
      <c r="W152" s="99"/>
      <c r="X152" s="99"/>
      <c r="Y152" s="99"/>
      <c r="Z152" s="99"/>
      <c r="AA152" s="494"/>
      <c r="AB152" s="99"/>
      <c r="AC152" s="99"/>
      <c r="AD152" s="99"/>
      <c r="AE152" s="99"/>
      <c r="AF152" s="99"/>
      <c r="AG152" s="99"/>
      <c r="AH152" s="99"/>
      <c r="AI152" s="99"/>
      <c r="AJ152" s="99"/>
      <c r="AK152" s="99"/>
      <c r="AL152" s="99"/>
      <c r="AM152" s="99"/>
      <c r="AN152" s="99"/>
      <c r="AO152" s="99"/>
      <c r="AP152" s="99"/>
      <c r="AQ152" s="99"/>
      <c r="AR152" s="99"/>
      <c r="AS152" s="99"/>
      <c r="AT152" s="99"/>
      <c r="AU152" s="99"/>
      <c r="AV152" s="99"/>
      <c r="AW152" s="99"/>
      <c r="AX152" s="99"/>
      <c r="AY152" s="99"/>
      <c r="AZ152" s="99"/>
      <c r="BA152" s="99"/>
      <c r="BB152" s="99"/>
      <c r="BC152" s="99"/>
      <c r="BD152" s="99"/>
      <c r="BE152" s="99"/>
      <c r="BF152" s="99"/>
      <c r="BG152" s="99"/>
      <c r="BH152" s="99"/>
      <c r="BI152" s="99"/>
      <c r="BJ152" s="99"/>
      <c r="BK152" s="99"/>
      <c r="BL152" s="99"/>
      <c r="BM152" s="99"/>
      <c r="BN152" s="99"/>
      <c r="BO152" s="99"/>
      <c r="BP152" s="99"/>
      <c r="BQ152" s="99"/>
      <c r="BR152" s="99"/>
    </row>
    <row r="153" spans="4:70">
      <c r="D153" s="99"/>
      <c r="E153" s="99"/>
      <c r="F153" s="99"/>
      <c r="G153" s="99"/>
      <c r="H153" s="99"/>
      <c r="I153" s="99"/>
      <c r="J153" s="99"/>
      <c r="K153" s="99"/>
      <c r="L153" s="99"/>
      <c r="M153" s="99"/>
      <c r="N153" s="99"/>
      <c r="O153" s="494"/>
      <c r="P153" s="99"/>
      <c r="Q153" s="99"/>
      <c r="R153" s="99"/>
      <c r="S153" s="99"/>
      <c r="T153" s="99"/>
      <c r="U153" s="99"/>
      <c r="V153" s="99"/>
      <c r="W153" s="99"/>
      <c r="X153" s="99"/>
      <c r="Y153" s="99"/>
      <c r="Z153" s="99"/>
      <c r="AA153" s="494"/>
      <c r="AB153" s="99"/>
      <c r="AC153" s="99"/>
      <c r="AD153" s="99"/>
      <c r="AE153" s="99"/>
      <c r="AF153" s="99"/>
      <c r="AG153" s="99"/>
      <c r="AH153" s="99"/>
      <c r="AI153" s="99"/>
      <c r="AJ153" s="99"/>
      <c r="AK153" s="99"/>
      <c r="AL153" s="99"/>
      <c r="AM153" s="99"/>
      <c r="AN153" s="99"/>
      <c r="AO153" s="99"/>
      <c r="AP153" s="99"/>
      <c r="AQ153" s="99"/>
      <c r="AR153" s="99"/>
      <c r="AS153" s="99"/>
      <c r="AT153" s="99"/>
      <c r="AU153" s="99"/>
      <c r="AV153" s="99"/>
      <c r="AW153" s="99"/>
      <c r="AX153" s="99"/>
      <c r="AY153" s="99"/>
      <c r="AZ153" s="99"/>
      <c r="BA153" s="99"/>
      <c r="BB153" s="99"/>
      <c r="BC153" s="99"/>
      <c r="BD153" s="99"/>
      <c r="BE153" s="99"/>
      <c r="BF153" s="99"/>
      <c r="BG153" s="99"/>
      <c r="BH153" s="99"/>
      <c r="BI153" s="99"/>
      <c r="BJ153" s="99"/>
      <c r="BK153" s="99"/>
      <c r="BL153" s="99"/>
      <c r="BM153" s="99"/>
      <c r="BN153" s="99"/>
      <c r="BO153" s="99"/>
      <c r="BP153" s="99"/>
      <c r="BQ153" s="99"/>
      <c r="BR153" s="99"/>
    </row>
    <row r="154" spans="4:70">
      <c r="D154" s="99"/>
      <c r="E154" s="99"/>
      <c r="F154" s="99"/>
      <c r="G154" s="99"/>
      <c r="H154" s="99"/>
      <c r="I154" s="99"/>
      <c r="J154" s="99"/>
      <c r="K154" s="99"/>
      <c r="L154" s="99"/>
      <c r="M154" s="99"/>
      <c r="N154" s="99"/>
      <c r="O154" s="494"/>
      <c r="P154" s="99"/>
      <c r="Q154" s="99"/>
      <c r="R154" s="99"/>
      <c r="S154" s="99"/>
      <c r="T154" s="99"/>
      <c r="U154" s="99"/>
      <c r="V154" s="99"/>
      <c r="W154" s="99"/>
      <c r="X154" s="99"/>
      <c r="Y154" s="99"/>
      <c r="Z154" s="99"/>
      <c r="AA154" s="494"/>
      <c r="AB154" s="99"/>
      <c r="AC154" s="99"/>
      <c r="AD154" s="99"/>
      <c r="AE154" s="99"/>
      <c r="AF154" s="99"/>
      <c r="AG154" s="99"/>
      <c r="AH154" s="99"/>
      <c r="AI154" s="99"/>
      <c r="AJ154" s="99"/>
      <c r="AK154" s="99"/>
      <c r="AL154" s="99"/>
      <c r="AM154" s="99"/>
      <c r="AN154" s="99"/>
      <c r="AO154" s="99"/>
      <c r="AP154" s="99"/>
      <c r="AQ154" s="99"/>
      <c r="AR154" s="99"/>
      <c r="AS154" s="99"/>
      <c r="AT154" s="99"/>
      <c r="AU154" s="99"/>
      <c r="AV154" s="99"/>
      <c r="AW154" s="99"/>
      <c r="AX154" s="99"/>
      <c r="AY154" s="99"/>
      <c r="AZ154" s="99"/>
      <c r="BA154" s="99"/>
      <c r="BB154" s="99"/>
      <c r="BC154" s="99"/>
      <c r="BD154" s="99"/>
      <c r="BE154" s="99"/>
      <c r="BF154" s="99"/>
      <c r="BG154" s="99"/>
      <c r="BH154" s="99"/>
      <c r="BI154" s="99"/>
      <c r="BJ154" s="99"/>
      <c r="BK154" s="99"/>
      <c r="BL154" s="99"/>
      <c r="BM154" s="99"/>
      <c r="BN154" s="99"/>
      <c r="BO154" s="99"/>
      <c r="BP154" s="99"/>
      <c r="BQ154" s="99"/>
      <c r="BR154" s="99"/>
    </row>
    <row r="155" spans="4:70">
      <c r="D155" s="99"/>
      <c r="E155" s="99"/>
      <c r="F155" s="99"/>
      <c r="G155" s="99"/>
      <c r="H155" s="99"/>
      <c r="I155" s="99"/>
      <c r="J155" s="99"/>
      <c r="K155" s="99"/>
      <c r="L155" s="99"/>
      <c r="M155" s="99"/>
      <c r="N155" s="99"/>
      <c r="O155" s="494"/>
      <c r="P155" s="99"/>
      <c r="Q155" s="99"/>
      <c r="R155" s="99"/>
      <c r="S155" s="99"/>
      <c r="T155" s="99"/>
      <c r="U155" s="99"/>
      <c r="V155" s="99"/>
      <c r="W155" s="99"/>
      <c r="X155" s="99"/>
      <c r="Y155" s="99"/>
      <c r="Z155" s="99"/>
      <c r="AA155" s="494"/>
      <c r="AB155" s="99"/>
      <c r="AC155" s="99"/>
      <c r="AD155" s="99"/>
      <c r="AE155" s="99"/>
      <c r="AF155" s="99"/>
      <c r="AG155" s="99"/>
      <c r="AH155" s="99"/>
      <c r="AI155" s="99"/>
      <c r="AJ155" s="99"/>
      <c r="AK155" s="99"/>
      <c r="AL155" s="99"/>
      <c r="AM155" s="99"/>
      <c r="AN155" s="99"/>
      <c r="AO155" s="99"/>
      <c r="AP155" s="99"/>
      <c r="AQ155" s="99"/>
      <c r="AR155" s="99"/>
      <c r="AS155" s="99"/>
      <c r="AT155" s="99"/>
      <c r="AU155" s="99"/>
      <c r="AV155" s="99"/>
      <c r="AW155" s="99"/>
      <c r="AX155" s="99"/>
      <c r="AY155" s="99"/>
      <c r="AZ155" s="99"/>
      <c r="BA155" s="99"/>
      <c r="BB155" s="99"/>
      <c r="BC155" s="99"/>
      <c r="BD155" s="99"/>
      <c r="BE155" s="99"/>
      <c r="BF155" s="99"/>
      <c r="BG155" s="99"/>
      <c r="BH155" s="99"/>
      <c r="BI155" s="99"/>
      <c r="BJ155" s="99"/>
      <c r="BK155" s="99"/>
      <c r="BL155" s="99"/>
      <c r="BM155" s="99"/>
      <c r="BN155" s="99"/>
      <c r="BO155" s="99"/>
      <c r="BP155" s="99"/>
      <c r="BQ155" s="99"/>
      <c r="BR155" s="99"/>
    </row>
    <row r="156" spans="4:70">
      <c r="D156" s="99"/>
      <c r="E156" s="99"/>
      <c r="F156" s="99"/>
      <c r="G156" s="99"/>
      <c r="H156" s="99"/>
      <c r="I156" s="99"/>
      <c r="J156" s="99"/>
      <c r="K156" s="99"/>
      <c r="L156" s="99"/>
      <c r="M156" s="99"/>
      <c r="N156" s="99"/>
      <c r="O156" s="494"/>
      <c r="P156" s="99"/>
      <c r="Q156" s="99"/>
      <c r="R156" s="99"/>
      <c r="S156" s="99"/>
      <c r="T156" s="99"/>
      <c r="U156" s="99"/>
      <c r="V156" s="99"/>
      <c r="W156" s="99"/>
      <c r="X156" s="99"/>
      <c r="Y156" s="99"/>
      <c r="Z156" s="99"/>
      <c r="AA156" s="494"/>
      <c r="AB156" s="99"/>
      <c r="AC156" s="99"/>
      <c r="AD156" s="99"/>
      <c r="AE156" s="99"/>
      <c r="AF156" s="99"/>
      <c r="AG156" s="99"/>
      <c r="AH156" s="99"/>
      <c r="AI156" s="99"/>
      <c r="AJ156" s="99"/>
      <c r="AK156" s="99"/>
      <c r="AL156" s="99"/>
      <c r="AM156" s="99"/>
      <c r="AN156" s="99"/>
      <c r="AO156" s="99"/>
      <c r="AP156" s="99"/>
      <c r="AQ156" s="99"/>
      <c r="AR156" s="99"/>
      <c r="AS156" s="99"/>
      <c r="AT156" s="99"/>
      <c r="AU156" s="99"/>
      <c r="AV156" s="99"/>
      <c r="AW156" s="99"/>
      <c r="AX156" s="99"/>
      <c r="AY156" s="99"/>
      <c r="AZ156" s="99"/>
      <c r="BA156" s="99"/>
      <c r="BB156" s="99"/>
      <c r="BC156" s="99"/>
      <c r="BD156" s="99"/>
      <c r="BE156" s="99"/>
      <c r="BF156" s="99"/>
      <c r="BG156" s="99"/>
      <c r="BH156" s="99"/>
      <c r="BI156" s="99"/>
      <c r="BJ156" s="99"/>
      <c r="BK156" s="99"/>
      <c r="BL156" s="99"/>
      <c r="BM156" s="99"/>
      <c r="BN156" s="99"/>
      <c r="BO156" s="99"/>
      <c r="BP156" s="99"/>
      <c r="BQ156" s="99"/>
      <c r="BR156" s="99"/>
    </row>
    <row r="157" spans="4:70">
      <c r="D157" s="99"/>
      <c r="E157" s="99"/>
      <c r="F157" s="99"/>
      <c r="G157" s="99"/>
      <c r="H157" s="99"/>
      <c r="I157" s="99"/>
      <c r="J157" s="99"/>
      <c r="K157" s="99"/>
      <c r="L157" s="99"/>
      <c r="M157" s="99"/>
      <c r="N157" s="99"/>
      <c r="O157" s="494"/>
      <c r="P157" s="99"/>
      <c r="Q157" s="99"/>
      <c r="R157" s="99"/>
      <c r="S157" s="99"/>
      <c r="T157" s="99"/>
      <c r="U157" s="99"/>
      <c r="V157" s="99"/>
      <c r="W157" s="99"/>
      <c r="X157" s="99"/>
      <c r="Y157" s="99"/>
      <c r="Z157" s="99"/>
      <c r="AA157" s="494"/>
      <c r="AB157" s="99"/>
      <c r="AC157" s="99"/>
      <c r="AD157" s="99"/>
      <c r="AE157" s="99"/>
      <c r="AF157" s="99"/>
      <c r="AG157" s="99"/>
      <c r="AH157" s="99"/>
      <c r="AI157" s="99"/>
      <c r="AJ157" s="99"/>
      <c r="AK157" s="99"/>
      <c r="AL157" s="99"/>
      <c r="AM157" s="99"/>
      <c r="AN157" s="99"/>
      <c r="AO157" s="99"/>
      <c r="AP157" s="99"/>
      <c r="AQ157" s="99"/>
      <c r="AR157" s="99"/>
      <c r="AS157" s="99"/>
      <c r="AT157" s="99"/>
      <c r="AU157" s="99"/>
      <c r="AV157" s="99"/>
      <c r="AW157" s="99"/>
      <c r="AX157" s="99"/>
      <c r="AY157" s="99"/>
      <c r="AZ157" s="99"/>
      <c r="BA157" s="99"/>
      <c r="BB157" s="99"/>
      <c r="BC157" s="99"/>
      <c r="BD157" s="99"/>
      <c r="BE157" s="99"/>
      <c r="BF157" s="99"/>
      <c r="BG157" s="99"/>
      <c r="BH157" s="99"/>
      <c r="BI157" s="99"/>
      <c r="BJ157" s="99"/>
      <c r="BK157" s="99"/>
      <c r="BL157" s="99"/>
      <c r="BM157" s="99"/>
      <c r="BN157" s="99"/>
      <c r="BO157" s="99"/>
      <c r="BP157" s="99"/>
      <c r="BQ157" s="99"/>
      <c r="BR157" s="99"/>
    </row>
    <row r="158" spans="4:70">
      <c r="D158" s="99"/>
      <c r="E158" s="99"/>
      <c r="F158" s="99"/>
      <c r="G158" s="99"/>
      <c r="H158" s="99"/>
      <c r="I158" s="99"/>
      <c r="J158" s="99"/>
      <c r="K158" s="99"/>
      <c r="L158" s="99"/>
      <c r="M158" s="99"/>
      <c r="N158" s="99"/>
      <c r="O158" s="494"/>
      <c r="P158" s="99"/>
      <c r="Q158" s="99"/>
      <c r="R158" s="99"/>
      <c r="S158" s="99"/>
      <c r="T158" s="99"/>
      <c r="U158" s="99"/>
      <c r="V158" s="99"/>
      <c r="W158" s="99"/>
      <c r="X158" s="99"/>
      <c r="Y158" s="99"/>
      <c r="Z158" s="99"/>
      <c r="AA158" s="494"/>
      <c r="AB158" s="99"/>
      <c r="AC158" s="99"/>
      <c r="AD158" s="99"/>
      <c r="AE158" s="99"/>
      <c r="AF158" s="99"/>
      <c r="AG158" s="99"/>
      <c r="AH158" s="99"/>
      <c r="AI158" s="99"/>
      <c r="AJ158" s="99"/>
      <c r="AK158" s="99"/>
      <c r="AL158" s="99"/>
      <c r="AM158" s="99"/>
      <c r="AN158" s="99"/>
      <c r="AO158" s="99"/>
      <c r="AP158" s="99"/>
      <c r="AQ158" s="99"/>
      <c r="AR158" s="99"/>
      <c r="AS158" s="99"/>
      <c r="AT158" s="99"/>
      <c r="AU158" s="99"/>
      <c r="AV158" s="99"/>
      <c r="AW158" s="99"/>
      <c r="AX158" s="99"/>
      <c r="AY158" s="99"/>
      <c r="AZ158" s="99"/>
      <c r="BA158" s="99"/>
      <c r="BB158" s="99"/>
      <c r="BC158" s="99"/>
      <c r="BD158" s="99"/>
      <c r="BE158" s="99"/>
      <c r="BF158" s="99"/>
      <c r="BG158" s="99"/>
      <c r="BH158" s="99"/>
      <c r="BI158" s="99"/>
      <c r="BJ158" s="99"/>
      <c r="BK158" s="99"/>
      <c r="BL158" s="99"/>
      <c r="BM158" s="99"/>
      <c r="BN158" s="99"/>
      <c r="BO158" s="99"/>
      <c r="BP158" s="99"/>
      <c r="BQ158" s="99"/>
      <c r="BR158" s="99"/>
    </row>
    <row r="159" spans="4:70">
      <c r="D159" s="99"/>
      <c r="E159" s="99"/>
      <c r="F159" s="99"/>
      <c r="G159" s="99"/>
      <c r="H159" s="99"/>
      <c r="I159" s="99"/>
      <c r="J159" s="99"/>
      <c r="K159" s="99"/>
      <c r="L159" s="99"/>
      <c r="M159" s="99"/>
      <c r="N159" s="99"/>
      <c r="O159" s="494"/>
      <c r="P159" s="99"/>
      <c r="Q159" s="99"/>
      <c r="R159" s="99"/>
      <c r="S159" s="99"/>
      <c r="T159" s="99"/>
      <c r="U159" s="99"/>
      <c r="V159" s="99"/>
      <c r="W159" s="99"/>
      <c r="X159" s="99"/>
      <c r="Y159" s="99"/>
      <c r="Z159" s="99"/>
      <c r="AA159" s="494"/>
      <c r="AB159" s="99"/>
      <c r="AC159" s="99"/>
      <c r="AD159" s="99"/>
      <c r="AE159" s="99"/>
      <c r="AF159" s="99"/>
      <c r="AG159" s="99"/>
      <c r="AH159" s="99"/>
      <c r="AI159" s="99"/>
      <c r="AJ159" s="99"/>
      <c r="AK159" s="99"/>
      <c r="AL159" s="99"/>
      <c r="AM159" s="99"/>
      <c r="AN159" s="99"/>
      <c r="AO159" s="99"/>
      <c r="AP159" s="99"/>
      <c r="AQ159" s="99"/>
      <c r="AR159" s="99"/>
      <c r="AS159" s="99"/>
      <c r="AT159" s="99"/>
      <c r="AU159" s="99"/>
      <c r="AV159" s="99"/>
      <c r="AW159" s="99"/>
      <c r="AX159" s="99"/>
      <c r="AY159" s="99"/>
      <c r="AZ159" s="99"/>
      <c r="BA159" s="99"/>
      <c r="BB159" s="99"/>
      <c r="BC159" s="99"/>
      <c r="BD159" s="99"/>
      <c r="BE159" s="99"/>
      <c r="BF159" s="99"/>
      <c r="BG159" s="99"/>
      <c r="BH159" s="99"/>
      <c r="BI159" s="99"/>
      <c r="BJ159" s="99"/>
      <c r="BK159" s="99"/>
      <c r="BL159" s="99"/>
      <c r="BM159" s="99"/>
      <c r="BN159" s="99"/>
      <c r="BO159" s="99"/>
      <c r="BP159" s="99"/>
      <c r="BQ159" s="99"/>
      <c r="BR159" s="99"/>
    </row>
    <row r="160" spans="4:70">
      <c r="D160" s="99"/>
      <c r="E160" s="99"/>
      <c r="F160" s="99"/>
      <c r="G160" s="99"/>
      <c r="H160" s="99"/>
      <c r="I160" s="99"/>
      <c r="J160" s="99"/>
      <c r="K160" s="99"/>
      <c r="L160" s="99"/>
      <c r="M160" s="99"/>
      <c r="N160" s="99"/>
      <c r="O160" s="494"/>
      <c r="P160" s="99"/>
      <c r="Q160" s="99"/>
      <c r="R160" s="99"/>
      <c r="S160" s="99"/>
      <c r="T160" s="99"/>
      <c r="U160" s="99"/>
      <c r="V160" s="99"/>
      <c r="W160" s="99"/>
      <c r="X160" s="99"/>
      <c r="Y160" s="99"/>
      <c r="Z160" s="99"/>
      <c r="AA160" s="494"/>
      <c r="AB160" s="99"/>
      <c r="AC160" s="99"/>
      <c r="AD160" s="99"/>
      <c r="AE160" s="99"/>
      <c r="AF160" s="99"/>
      <c r="AG160" s="99"/>
      <c r="AH160" s="99"/>
      <c r="AI160" s="99"/>
      <c r="AJ160" s="99"/>
      <c r="AK160" s="99"/>
      <c r="AL160" s="99"/>
      <c r="AM160" s="99"/>
      <c r="AN160" s="99"/>
      <c r="AO160" s="99"/>
      <c r="AP160" s="99"/>
      <c r="AQ160" s="99"/>
      <c r="AR160" s="99"/>
      <c r="AS160" s="99"/>
      <c r="AT160" s="99"/>
      <c r="AU160" s="99"/>
      <c r="AV160" s="99"/>
      <c r="AW160" s="99"/>
      <c r="AX160" s="99"/>
      <c r="AY160" s="99"/>
      <c r="AZ160" s="99"/>
      <c r="BA160" s="99"/>
      <c r="BB160" s="99"/>
      <c r="BC160" s="99"/>
      <c r="BD160" s="99"/>
      <c r="BE160" s="99"/>
      <c r="BF160" s="99"/>
      <c r="BG160" s="99"/>
      <c r="BH160" s="99"/>
      <c r="BI160" s="99"/>
      <c r="BJ160" s="99"/>
      <c r="BK160" s="99"/>
      <c r="BL160" s="99"/>
      <c r="BM160" s="99"/>
      <c r="BN160" s="99"/>
      <c r="BO160" s="99"/>
      <c r="BP160" s="99"/>
      <c r="BQ160" s="99"/>
      <c r="BR160" s="99"/>
    </row>
    <row r="161" spans="4:70">
      <c r="D161" s="99"/>
      <c r="E161" s="99"/>
      <c r="F161" s="99"/>
      <c r="G161" s="99"/>
      <c r="H161" s="99"/>
      <c r="I161" s="99"/>
      <c r="J161" s="99"/>
      <c r="K161" s="99"/>
      <c r="L161" s="99"/>
      <c r="M161" s="99"/>
      <c r="N161" s="99"/>
      <c r="O161" s="494"/>
      <c r="P161" s="99"/>
      <c r="Q161" s="99"/>
      <c r="R161" s="99"/>
      <c r="S161" s="99"/>
      <c r="T161" s="99"/>
      <c r="U161" s="99"/>
      <c r="V161" s="99"/>
      <c r="W161" s="99"/>
      <c r="X161" s="99"/>
      <c r="Y161" s="99"/>
      <c r="Z161" s="99"/>
      <c r="AA161" s="494"/>
      <c r="AB161" s="99"/>
      <c r="AC161" s="99"/>
      <c r="AD161" s="99"/>
      <c r="AE161" s="99"/>
      <c r="AF161" s="99"/>
      <c r="AG161" s="99"/>
      <c r="AH161" s="99"/>
      <c r="AI161" s="99"/>
      <c r="AJ161" s="99"/>
      <c r="AK161" s="99"/>
      <c r="AL161" s="99"/>
      <c r="AM161" s="99"/>
      <c r="AN161" s="99"/>
      <c r="AO161" s="99"/>
      <c r="AP161" s="99"/>
      <c r="AQ161" s="99"/>
      <c r="AR161" s="99"/>
      <c r="AS161" s="99"/>
      <c r="AT161" s="99"/>
      <c r="AU161" s="99"/>
      <c r="AV161" s="99"/>
      <c r="AW161" s="99"/>
      <c r="AX161" s="99"/>
      <c r="AY161" s="99"/>
      <c r="AZ161" s="99"/>
      <c r="BA161" s="99"/>
      <c r="BB161" s="99"/>
      <c r="BC161" s="99"/>
      <c r="BD161" s="99"/>
      <c r="BE161" s="99"/>
      <c r="BF161" s="99"/>
      <c r="BG161" s="99"/>
      <c r="BH161" s="99"/>
      <c r="BI161" s="99"/>
      <c r="BJ161" s="99"/>
      <c r="BK161" s="99"/>
      <c r="BL161" s="99"/>
      <c r="BM161" s="99"/>
      <c r="BN161" s="99"/>
      <c r="BO161" s="99"/>
      <c r="BP161" s="99"/>
      <c r="BQ161" s="99"/>
      <c r="BR161" s="99"/>
    </row>
    <row r="162" spans="4:70">
      <c r="D162" s="99"/>
      <c r="E162" s="99"/>
      <c r="F162" s="99"/>
      <c r="G162" s="99"/>
      <c r="H162" s="99"/>
      <c r="I162" s="99"/>
      <c r="J162" s="99"/>
      <c r="K162" s="99"/>
      <c r="L162" s="99"/>
      <c r="M162" s="99"/>
      <c r="N162" s="99"/>
      <c r="O162" s="494"/>
      <c r="P162" s="99"/>
      <c r="Q162" s="99"/>
      <c r="R162" s="99"/>
      <c r="S162" s="99"/>
      <c r="T162" s="99"/>
      <c r="U162" s="99"/>
      <c r="V162" s="99"/>
      <c r="W162" s="99"/>
      <c r="X162" s="99"/>
      <c r="Y162" s="99"/>
      <c r="Z162" s="99"/>
      <c r="AA162" s="494"/>
      <c r="AB162" s="99"/>
      <c r="AC162" s="99"/>
      <c r="AD162" s="99"/>
      <c r="AE162" s="99"/>
      <c r="AF162" s="99"/>
      <c r="AG162" s="99"/>
      <c r="AH162" s="99"/>
      <c r="AI162" s="99"/>
      <c r="AJ162" s="99"/>
      <c r="AK162" s="99"/>
      <c r="AL162" s="99"/>
      <c r="AM162" s="99"/>
      <c r="AN162" s="99"/>
      <c r="AO162" s="99"/>
      <c r="AP162" s="99"/>
      <c r="AQ162" s="99"/>
      <c r="AR162" s="99"/>
      <c r="AS162" s="99"/>
      <c r="AT162" s="99"/>
      <c r="AU162" s="99"/>
      <c r="AV162" s="99"/>
      <c r="AW162" s="99"/>
      <c r="AX162" s="99"/>
      <c r="AY162" s="99"/>
      <c r="AZ162" s="99"/>
      <c r="BA162" s="99"/>
      <c r="BB162" s="99"/>
      <c r="BC162" s="99"/>
      <c r="BD162" s="99"/>
      <c r="BE162" s="99"/>
      <c r="BF162" s="99"/>
      <c r="BG162" s="99"/>
      <c r="BH162" s="99"/>
      <c r="BI162" s="99"/>
      <c r="BJ162" s="99"/>
      <c r="BK162" s="99"/>
      <c r="BL162" s="99"/>
      <c r="BM162" s="99"/>
      <c r="BN162" s="99"/>
      <c r="BO162" s="99"/>
      <c r="BP162" s="99"/>
      <c r="BQ162" s="99"/>
      <c r="BR162" s="99"/>
    </row>
    <row r="163" spans="4:70">
      <c r="D163" s="99"/>
      <c r="E163" s="99"/>
      <c r="F163" s="99"/>
      <c r="G163" s="99"/>
      <c r="H163" s="99"/>
      <c r="I163" s="99"/>
      <c r="J163" s="99"/>
      <c r="K163" s="99"/>
      <c r="L163" s="99"/>
      <c r="M163" s="99"/>
      <c r="N163" s="99"/>
      <c r="O163" s="494"/>
      <c r="P163" s="99"/>
      <c r="Q163" s="99"/>
      <c r="R163" s="99"/>
      <c r="S163" s="99"/>
      <c r="T163" s="99"/>
      <c r="U163" s="99"/>
      <c r="V163" s="99"/>
      <c r="W163" s="99"/>
      <c r="X163" s="99"/>
      <c r="Y163" s="99"/>
      <c r="Z163" s="99"/>
      <c r="AA163" s="494"/>
      <c r="AB163" s="99"/>
      <c r="AC163" s="99"/>
      <c r="AD163" s="99"/>
      <c r="AE163" s="99"/>
      <c r="AF163" s="99"/>
      <c r="AG163" s="99"/>
      <c r="AH163" s="99"/>
      <c r="AI163" s="99"/>
      <c r="AJ163" s="99"/>
      <c r="AK163" s="99"/>
      <c r="AL163" s="99"/>
      <c r="AM163" s="99"/>
      <c r="AN163" s="99"/>
      <c r="AO163" s="99"/>
      <c r="AP163" s="99"/>
      <c r="AQ163" s="99"/>
      <c r="AR163" s="99"/>
      <c r="AS163" s="99"/>
      <c r="AT163" s="99"/>
      <c r="AU163" s="99"/>
      <c r="AV163" s="99"/>
      <c r="AW163" s="99"/>
      <c r="AX163" s="99"/>
      <c r="AY163" s="99"/>
      <c r="AZ163" s="99"/>
      <c r="BA163" s="99"/>
      <c r="BB163" s="99"/>
      <c r="BC163" s="99"/>
      <c r="BD163" s="99"/>
      <c r="BE163" s="99"/>
      <c r="BF163" s="99"/>
      <c r="BG163" s="99"/>
      <c r="BH163" s="99"/>
      <c r="BI163" s="99"/>
      <c r="BJ163" s="99"/>
      <c r="BK163" s="99"/>
      <c r="BL163" s="99"/>
      <c r="BM163" s="99"/>
      <c r="BN163" s="99"/>
      <c r="BO163" s="99"/>
      <c r="BP163" s="99"/>
      <c r="BQ163" s="99"/>
      <c r="BR163" s="99"/>
    </row>
    <row r="164" spans="4:70">
      <c r="D164" s="99"/>
      <c r="E164" s="99"/>
      <c r="F164" s="99"/>
      <c r="G164" s="99"/>
      <c r="H164" s="99"/>
      <c r="I164" s="99"/>
      <c r="J164" s="99"/>
      <c r="K164" s="99"/>
      <c r="L164" s="99"/>
      <c r="M164" s="99"/>
      <c r="N164" s="99"/>
      <c r="O164" s="494"/>
      <c r="P164" s="99"/>
      <c r="Q164" s="99"/>
      <c r="R164" s="99"/>
      <c r="S164" s="99"/>
      <c r="T164" s="99"/>
      <c r="U164" s="99"/>
      <c r="V164" s="99"/>
      <c r="W164" s="99"/>
      <c r="X164" s="99"/>
      <c r="Y164" s="99"/>
      <c r="Z164" s="99"/>
      <c r="AA164" s="494"/>
      <c r="AB164" s="99"/>
      <c r="AC164" s="99"/>
      <c r="AD164" s="99"/>
      <c r="AE164" s="99"/>
      <c r="AF164" s="99"/>
      <c r="AG164" s="99"/>
      <c r="AH164" s="99"/>
      <c r="AI164" s="99"/>
      <c r="AJ164" s="99"/>
      <c r="AK164" s="99"/>
      <c r="AL164" s="99"/>
      <c r="AM164" s="99"/>
      <c r="AN164" s="99"/>
      <c r="AO164" s="99"/>
      <c r="AP164" s="99"/>
      <c r="AQ164" s="99"/>
      <c r="AR164" s="99"/>
      <c r="AS164" s="99"/>
      <c r="AT164" s="99"/>
      <c r="AU164" s="99"/>
      <c r="AV164" s="99"/>
      <c r="AW164" s="99"/>
      <c r="AX164" s="99"/>
      <c r="AY164" s="99"/>
      <c r="AZ164" s="99"/>
      <c r="BA164" s="99"/>
      <c r="BB164" s="99"/>
      <c r="BC164" s="99"/>
      <c r="BD164" s="99"/>
      <c r="BE164" s="99"/>
      <c r="BF164" s="99"/>
      <c r="BG164" s="99"/>
      <c r="BH164" s="99"/>
      <c r="BI164" s="99"/>
      <c r="BJ164" s="99"/>
      <c r="BK164" s="99"/>
      <c r="BL164" s="99"/>
      <c r="BM164" s="99"/>
      <c r="BN164" s="99"/>
      <c r="BO164" s="99"/>
      <c r="BP164" s="99"/>
      <c r="BQ164" s="99"/>
      <c r="BR164" s="99"/>
    </row>
    <row r="165" spans="4:70">
      <c r="D165" s="99"/>
      <c r="E165" s="99"/>
      <c r="F165" s="99"/>
      <c r="G165" s="99"/>
      <c r="H165" s="99"/>
      <c r="I165" s="99"/>
      <c r="J165" s="99"/>
      <c r="K165" s="99"/>
      <c r="L165" s="99"/>
      <c r="M165" s="99"/>
      <c r="N165" s="99"/>
      <c r="O165" s="494"/>
      <c r="P165" s="99"/>
      <c r="Q165" s="99"/>
      <c r="R165" s="99"/>
      <c r="S165" s="99"/>
      <c r="T165" s="99"/>
      <c r="U165" s="99"/>
      <c r="V165" s="99"/>
      <c r="W165" s="99"/>
      <c r="X165" s="99"/>
      <c r="Y165" s="99"/>
      <c r="Z165" s="99"/>
      <c r="AA165" s="494"/>
      <c r="AB165" s="99"/>
      <c r="AC165" s="99"/>
      <c r="AD165" s="99"/>
      <c r="AE165" s="99"/>
      <c r="AF165" s="99"/>
      <c r="AG165" s="99"/>
      <c r="AH165" s="99"/>
      <c r="AI165" s="99"/>
      <c r="AJ165" s="99"/>
      <c r="AK165" s="99"/>
      <c r="AL165" s="99"/>
      <c r="AM165" s="99"/>
      <c r="AN165" s="99"/>
      <c r="AO165" s="99"/>
      <c r="AP165" s="99"/>
      <c r="AQ165" s="99"/>
      <c r="AR165" s="99"/>
      <c r="AS165" s="99"/>
      <c r="AT165" s="99"/>
      <c r="AU165" s="99"/>
      <c r="AV165" s="99"/>
      <c r="AW165" s="99"/>
      <c r="AX165" s="99"/>
      <c r="AY165" s="99"/>
      <c r="AZ165" s="99"/>
      <c r="BA165" s="99"/>
      <c r="BB165" s="99"/>
      <c r="BC165" s="99"/>
      <c r="BD165" s="99"/>
      <c r="BE165" s="99"/>
      <c r="BF165" s="99"/>
      <c r="BG165" s="99"/>
      <c r="BH165" s="99"/>
      <c r="BI165" s="99"/>
      <c r="BJ165" s="99"/>
      <c r="BK165" s="99"/>
      <c r="BL165" s="99"/>
      <c r="BM165" s="99"/>
      <c r="BN165" s="99"/>
      <c r="BO165" s="99"/>
      <c r="BP165" s="99"/>
      <c r="BQ165" s="99"/>
      <c r="BR165" s="99"/>
    </row>
    <row r="166" spans="4:70">
      <c r="D166" s="99"/>
      <c r="E166" s="99"/>
      <c r="F166" s="99"/>
      <c r="G166" s="99"/>
      <c r="H166" s="99"/>
      <c r="I166" s="99"/>
      <c r="J166" s="99"/>
      <c r="K166" s="99"/>
      <c r="L166" s="99"/>
      <c r="M166" s="99"/>
      <c r="N166" s="99"/>
      <c r="O166" s="494"/>
      <c r="P166" s="99"/>
      <c r="Q166" s="99"/>
      <c r="R166" s="99"/>
      <c r="S166" s="99"/>
      <c r="T166" s="99"/>
      <c r="U166" s="99"/>
      <c r="V166" s="99"/>
      <c r="W166" s="99"/>
      <c r="X166" s="99"/>
      <c r="Y166" s="99"/>
      <c r="Z166" s="99"/>
      <c r="AA166" s="494"/>
      <c r="AB166" s="99"/>
      <c r="AC166" s="99"/>
      <c r="AD166" s="99"/>
      <c r="AE166" s="99"/>
      <c r="AF166" s="99"/>
      <c r="AG166" s="99"/>
      <c r="AH166" s="99"/>
      <c r="AI166" s="99"/>
      <c r="AJ166" s="99"/>
      <c r="AK166" s="99"/>
      <c r="AL166" s="99"/>
      <c r="AM166" s="99"/>
      <c r="AN166" s="99"/>
      <c r="AO166" s="99"/>
      <c r="AP166" s="99"/>
      <c r="AQ166" s="99"/>
      <c r="AR166" s="99"/>
      <c r="AS166" s="99"/>
      <c r="AT166" s="99"/>
      <c r="AU166" s="99"/>
      <c r="AV166" s="99"/>
      <c r="AW166" s="99"/>
      <c r="AX166" s="99"/>
      <c r="AY166" s="99"/>
      <c r="AZ166" s="99"/>
      <c r="BA166" s="99"/>
      <c r="BB166" s="99"/>
      <c r="BC166" s="99"/>
      <c r="BD166" s="99"/>
      <c r="BE166" s="99"/>
      <c r="BF166" s="99"/>
      <c r="BG166" s="99"/>
      <c r="BH166" s="99"/>
      <c r="BI166" s="99"/>
      <c r="BJ166" s="99"/>
      <c r="BK166" s="99"/>
      <c r="BL166" s="99"/>
      <c r="BM166" s="99"/>
      <c r="BN166" s="99"/>
      <c r="BO166" s="99"/>
      <c r="BP166" s="99"/>
      <c r="BQ166" s="99"/>
      <c r="BR166" s="99"/>
    </row>
    <row r="167" spans="4:70">
      <c r="D167" s="99"/>
      <c r="E167" s="99"/>
      <c r="F167" s="99"/>
      <c r="G167" s="99"/>
      <c r="H167" s="99"/>
      <c r="I167" s="99"/>
      <c r="J167" s="99"/>
      <c r="K167" s="99"/>
      <c r="L167" s="99"/>
      <c r="M167" s="99"/>
      <c r="N167" s="99"/>
      <c r="O167" s="494"/>
      <c r="P167" s="99"/>
      <c r="Q167" s="99"/>
      <c r="R167" s="99"/>
      <c r="S167" s="99"/>
      <c r="T167" s="99"/>
      <c r="U167" s="99"/>
      <c r="V167" s="99"/>
      <c r="W167" s="99"/>
      <c r="X167" s="99"/>
      <c r="Y167" s="99"/>
      <c r="Z167" s="99"/>
      <c r="AA167" s="494"/>
      <c r="AB167" s="99"/>
      <c r="AC167" s="99"/>
      <c r="AD167" s="99"/>
      <c r="AE167" s="99"/>
      <c r="AF167" s="99"/>
      <c r="AG167" s="99"/>
      <c r="AH167" s="99"/>
      <c r="AI167" s="99"/>
      <c r="AJ167" s="99"/>
      <c r="AK167" s="99"/>
      <c r="AL167" s="99"/>
      <c r="AM167" s="99"/>
      <c r="AN167" s="99"/>
      <c r="AO167" s="99"/>
      <c r="AP167" s="99"/>
      <c r="AQ167" s="99"/>
      <c r="AR167" s="99"/>
      <c r="AS167" s="99"/>
      <c r="AT167" s="99"/>
      <c r="AU167" s="99"/>
      <c r="AV167" s="99"/>
      <c r="AW167" s="99"/>
      <c r="AX167" s="99"/>
      <c r="AY167" s="99"/>
      <c r="AZ167" s="99"/>
      <c r="BA167" s="99"/>
      <c r="BB167" s="99"/>
      <c r="BC167" s="99"/>
      <c r="BD167" s="99"/>
      <c r="BE167" s="99"/>
      <c r="BF167" s="99"/>
      <c r="BG167" s="99"/>
      <c r="BH167" s="99"/>
      <c r="BI167" s="99"/>
      <c r="BJ167" s="99"/>
      <c r="BK167" s="99"/>
      <c r="BL167" s="99"/>
      <c r="BM167" s="99"/>
      <c r="BN167" s="99"/>
      <c r="BO167" s="99"/>
      <c r="BP167" s="99"/>
      <c r="BQ167" s="99"/>
      <c r="BR167" s="99"/>
    </row>
    <row r="168" spans="4:70">
      <c r="D168" s="99"/>
      <c r="E168" s="99"/>
      <c r="F168" s="99"/>
      <c r="G168" s="99"/>
      <c r="H168" s="99"/>
      <c r="I168" s="99"/>
      <c r="J168" s="99"/>
      <c r="K168" s="99"/>
      <c r="L168" s="99"/>
      <c r="M168" s="99"/>
      <c r="N168" s="99"/>
      <c r="O168" s="494"/>
      <c r="P168" s="99"/>
      <c r="Q168" s="99"/>
      <c r="R168" s="99"/>
      <c r="S168" s="99"/>
      <c r="T168" s="99"/>
      <c r="U168" s="99"/>
      <c r="V168" s="99"/>
      <c r="W168" s="99"/>
      <c r="X168" s="99"/>
      <c r="Y168" s="99"/>
      <c r="Z168" s="99"/>
      <c r="AA168" s="494"/>
      <c r="AB168" s="99"/>
      <c r="AC168" s="99"/>
      <c r="AD168" s="99"/>
      <c r="AE168" s="99"/>
      <c r="AF168" s="99"/>
      <c r="AG168" s="99"/>
      <c r="AH168" s="99"/>
      <c r="AI168" s="99"/>
      <c r="AJ168" s="99"/>
      <c r="AK168" s="99"/>
      <c r="AL168" s="99"/>
      <c r="AM168" s="99"/>
      <c r="AN168" s="99"/>
      <c r="AO168" s="99"/>
      <c r="AP168" s="99"/>
      <c r="AQ168" s="99"/>
      <c r="AR168" s="99"/>
      <c r="AS168" s="99"/>
      <c r="AT168" s="99"/>
      <c r="AU168" s="99"/>
      <c r="AV168" s="99"/>
      <c r="AW168" s="99"/>
      <c r="AX168" s="99"/>
      <c r="AY168" s="99"/>
      <c r="AZ168" s="99"/>
      <c r="BA168" s="99"/>
      <c r="BB168" s="99"/>
      <c r="BC168" s="99"/>
      <c r="BD168" s="99"/>
      <c r="BE168" s="99"/>
      <c r="BF168" s="99"/>
      <c r="BG168" s="99"/>
      <c r="BH168" s="99"/>
      <c r="BI168" s="99"/>
      <c r="BJ168" s="99"/>
      <c r="BK168" s="99"/>
      <c r="BL168" s="99"/>
      <c r="BM168" s="99"/>
      <c r="BN168" s="99"/>
      <c r="BO168" s="99"/>
      <c r="BP168" s="99"/>
      <c r="BQ168" s="99"/>
      <c r="BR168" s="99"/>
    </row>
    <row r="169" spans="4:70">
      <c r="D169" s="99"/>
      <c r="E169" s="99"/>
      <c r="F169" s="99"/>
      <c r="G169" s="99"/>
      <c r="H169" s="99"/>
      <c r="I169" s="99"/>
      <c r="J169" s="99"/>
      <c r="K169" s="99"/>
      <c r="L169" s="99"/>
      <c r="M169" s="99"/>
      <c r="N169" s="99"/>
      <c r="O169" s="494"/>
      <c r="P169" s="99"/>
      <c r="Q169" s="99"/>
      <c r="R169" s="99"/>
      <c r="S169" s="99"/>
      <c r="T169" s="99"/>
      <c r="U169" s="99"/>
      <c r="V169" s="99"/>
      <c r="W169" s="99"/>
      <c r="X169" s="99"/>
      <c r="Y169" s="99"/>
      <c r="Z169" s="99"/>
      <c r="AA169" s="494"/>
      <c r="AB169" s="99"/>
      <c r="AC169" s="99"/>
      <c r="AD169" s="99"/>
      <c r="AE169" s="99"/>
      <c r="AF169" s="99"/>
      <c r="AG169" s="99"/>
      <c r="AH169" s="99"/>
      <c r="AI169" s="99"/>
      <c r="AJ169" s="99"/>
      <c r="AK169" s="99"/>
      <c r="AL169" s="99"/>
      <c r="AM169" s="99"/>
      <c r="AN169" s="99"/>
      <c r="AO169" s="99"/>
      <c r="AP169" s="99"/>
      <c r="AQ169" s="99"/>
      <c r="AR169" s="99"/>
      <c r="AS169" s="99"/>
      <c r="AT169" s="99"/>
      <c r="AU169" s="99"/>
      <c r="AV169" s="99"/>
      <c r="AW169" s="99"/>
      <c r="AX169" s="99"/>
      <c r="AY169" s="99"/>
      <c r="AZ169" s="99"/>
      <c r="BA169" s="99"/>
      <c r="BB169" s="99"/>
      <c r="BC169" s="99"/>
      <c r="BD169" s="99"/>
      <c r="BE169" s="99"/>
      <c r="BF169" s="99"/>
      <c r="BG169" s="99"/>
      <c r="BH169" s="99"/>
      <c r="BI169" s="99"/>
      <c r="BJ169" s="99"/>
      <c r="BK169" s="99"/>
      <c r="BL169" s="99"/>
      <c r="BM169" s="99"/>
      <c r="BN169" s="99"/>
      <c r="BO169" s="99"/>
      <c r="BP169" s="99"/>
      <c r="BQ169" s="99"/>
      <c r="BR169" s="99"/>
    </row>
    <row r="170" spans="4:70">
      <c r="D170" s="99"/>
      <c r="E170" s="99"/>
      <c r="F170" s="99"/>
      <c r="G170" s="99"/>
      <c r="H170" s="99"/>
      <c r="I170" s="99"/>
      <c r="J170" s="99"/>
      <c r="K170" s="99"/>
      <c r="L170" s="99"/>
      <c r="M170" s="99"/>
      <c r="N170" s="99"/>
      <c r="O170" s="494"/>
      <c r="P170" s="99"/>
      <c r="Q170" s="99"/>
      <c r="R170" s="99"/>
      <c r="S170" s="99"/>
      <c r="T170" s="99"/>
      <c r="U170" s="99"/>
      <c r="V170" s="99"/>
      <c r="W170" s="99"/>
      <c r="X170" s="99"/>
      <c r="Y170" s="99"/>
      <c r="Z170" s="99"/>
      <c r="AA170" s="494"/>
      <c r="AB170" s="99"/>
      <c r="AC170" s="99"/>
      <c r="AD170" s="99"/>
      <c r="AE170" s="99"/>
      <c r="AF170" s="99"/>
      <c r="AG170" s="99"/>
      <c r="AH170" s="99"/>
      <c r="AI170" s="99"/>
      <c r="AJ170" s="99"/>
      <c r="AK170" s="99"/>
      <c r="AL170" s="99"/>
      <c r="AM170" s="99"/>
      <c r="AN170" s="99"/>
      <c r="AO170" s="99"/>
      <c r="AP170" s="99"/>
      <c r="AQ170" s="99"/>
      <c r="AR170" s="99"/>
      <c r="AS170" s="99"/>
      <c r="AT170" s="99"/>
      <c r="AU170" s="99"/>
      <c r="AV170" s="99"/>
      <c r="AW170" s="99"/>
      <c r="AX170" s="99"/>
      <c r="AY170" s="99"/>
      <c r="AZ170" s="99"/>
      <c r="BA170" s="99"/>
      <c r="BB170" s="99"/>
      <c r="BC170" s="99"/>
      <c r="BD170" s="99"/>
      <c r="BE170" s="99"/>
      <c r="BF170" s="99"/>
      <c r="BG170" s="99"/>
      <c r="BH170" s="99"/>
      <c r="BI170" s="99"/>
      <c r="BJ170" s="99"/>
      <c r="BK170" s="99"/>
      <c r="BL170" s="99"/>
      <c r="BM170" s="99"/>
      <c r="BN170" s="99"/>
      <c r="BO170" s="99"/>
      <c r="BP170" s="99"/>
      <c r="BQ170" s="99"/>
      <c r="BR170" s="99"/>
    </row>
    <row r="171" spans="4:70">
      <c r="D171" s="99"/>
      <c r="E171" s="99"/>
      <c r="F171" s="99"/>
      <c r="G171" s="99"/>
      <c r="H171" s="99"/>
      <c r="I171" s="99"/>
      <c r="J171" s="99"/>
      <c r="K171" s="99"/>
      <c r="L171" s="99"/>
      <c r="M171" s="99"/>
      <c r="N171" s="99"/>
      <c r="O171" s="494"/>
      <c r="P171" s="99"/>
      <c r="Q171" s="99"/>
      <c r="R171" s="99"/>
      <c r="S171" s="99"/>
      <c r="T171" s="99"/>
      <c r="U171" s="99"/>
      <c r="V171" s="99"/>
      <c r="W171" s="99"/>
      <c r="X171" s="99"/>
      <c r="Y171" s="99"/>
      <c r="Z171" s="99"/>
      <c r="AA171" s="494"/>
      <c r="AB171" s="99"/>
      <c r="AC171" s="99"/>
      <c r="AD171" s="99"/>
      <c r="AE171" s="99"/>
      <c r="AF171" s="99"/>
      <c r="AG171" s="99"/>
      <c r="AH171" s="99"/>
      <c r="AI171" s="99"/>
      <c r="AJ171" s="99"/>
      <c r="AK171" s="99"/>
      <c r="AL171" s="99"/>
      <c r="AM171" s="99"/>
      <c r="AN171" s="99"/>
      <c r="AO171" s="99"/>
      <c r="AP171" s="99"/>
      <c r="AQ171" s="99"/>
      <c r="AR171" s="99"/>
      <c r="AS171" s="99"/>
      <c r="AT171" s="99"/>
      <c r="AU171" s="99"/>
      <c r="AV171" s="99"/>
      <c r="AW171" s="99"/>
      <c r="AX171" s="99"/>
      <c r="AY171" s="99"/>
      <c r="AZ171" s="99"/>
      <c r="BA171" s="99"/>
      <c r="BB171" s="99"/>
      <c r="BC171" s="99"/>
      <c r="BD171" s="99"/>
      <c r="BE171" s="99"/>
      <c r="BF171" s="99"/>
      <c r="BG171" s="99"/>
      <c r="BH171" s="99"/>
      <c r="BI171" s="99"/>
      <c r="BJ171" s="99"/>
      <c r="BK171" s="99"/>
      <c r="BL171" s="99"/>
      <c r="BM171" s="99"/>
      <c r="BN171" s="99"/>
      <c r="BO171" s="99"/>
      <c r="BP171" s="99"/>
      <c r="BQ171" s="99"/>
      <c r="BR171" s="99"/>
    </row>
    <row r="172" spans="4:70">
      <c r="D172" s="99"/>
      <c r="E172" s="99"/>
      <c r="F172" s="99"/>
      <c r="G172" s="99"/>
      <c r="H172" s="99"/>
      <c r="I172" s="99"/>
      <c r="J172" s="99"/>
      <c r="K172" s="99"/>
      <c r="L172" s="99"/>
      <c r="M172" s="99"/>
      <c r="N172" s="99"/>
      <c r="O172" s="494"/>
      <c r="P172" s="99"/>
      <c r="Q172" s="99"/>
      <c r="R172" s="99"/>
      <c r="S172" s="99"/>
      <c r="T172" s="99"/>
      <c r="U172" s="99"/>
      <c r="V172" s="99"/>
      <c r="W172" s="99"/>
      <c r="X172" s="99"/>
      <c r="Y172" s="99"/>
      <c r="Z172" s="99"/>
      <c r="AA172" s="494"/>
      <c r="AB172" s="99"/>
      <c r="AC172" s="99"/>
      <c r="AD172" s="99"/>
      <c r="AE172" s="99"/>
      <c r="AF172" s="99"/>
      <c r="AG172" s="99"/>
      <c r="AH172" s="99"/>
      <c r="AI172" s="99"/>
      <c r="AJ172" s="99"/>
      <c r="AK172" s="99"/>
      <c r="AL172" s="99"/>
      <c r="AM172" s="99"/>
      <c r="AN172" s="99"/>
      <c r="AO172" s="99"/>
      <c r="AP172" s="99"/>
      <c r="AQ172" s="99"/>
      <c r="AR172" s="99"/>
      <c r="AS172" s="99"/>
      <c r="AT172" s="99"/>
      <c r="AU172" s="99"/>
      <c r="AV172" s="99"/>
      <c r="AW172" s="99"/>
      <c r="AX172" s="99"/>
      <c r="AY172" s="99"/>
      <c r="AZ172" s="99"/>
      <c r="BA172" s="99"/>
      <c r="BB172" s="99"/>
      <c r="BC172" s="99"/>
      <c r="BD172" s="99"/>
      <c r="BE172" s="99"/>
      <c r="BF172" s="99"/>
      <c r="BG172" s="99"/>
      <c r="BH172" s="99"/>
      <c r="BI172" s="99"/>
      <c r="BJ172" s="99"/>
      <c r="BK172" s="99"/>
      <c r="BL172" s="99"/>
      <c r="BM172" s="99"/>
      <c r="BN172" s="99"/>
      <c r="BO172" s="99"/>
      <c r="BP172" s="99"/>
      <c r="BQ172" s="99"/>
      <c r="BR172" s="99"/>
    </row>
    <row r="173" spans="4:70">
      <c r="D173" s="99"/>
      <c r="E173" s="99"/>
      <c r="F173" s="99"/>
      <c r="G173" s="99"/>
      <c r="H173" s="99"/>
      <c r="I173" s="99"/>
      <c r="J173" s="99"/>
      <c r="K173" s="99"/>
      <c r="L173" s="99"/>
      <c r="M173" s="99"/>
      <c r="N173" s="99"/>
      <c r="O173" s="494"/>
      <c r="P173" s="99"/>
      <c r="Q173" s="99"/>
      <c r="R173" s="99"/>
      <c r="S173" s="99"/>
      <c r="T173" s="99"/>
      <c r="U173" s="99"/>
      <c r="V173" s="99"/>
      <c r="W173" s="99"/>
      <c r="X173" s="99"/>
      <c r="Y173" s="99"/>
      <c r="Z173" s="99"/>
      <c r="AA173" s="494"/>
      <c r="AB173" s="99"/>
      <c r="AC173" s="99"/>
      <c r="AD173" s="99"/>
      <c r="AE173" s="99"/>
      <c r="AF173" s="99"/>
      <c r="AG173" s="99"/>
      <c r="AH173" s="99"/>
      <c r="AI173" s="99"/>
      <c r="AJ173" s="99"/>
      <c r="AK173" s="99"/>
      <c r="AL173" s="99"/>
      <c r="AM173" s="99"/>
      <c r="AN173" s="99"/>
      <c r="AO173" s="99"/>
      <c r="AP173" s="99"/>
      <c r="AQ173" s="99"/>
      <c r="AR173" s="99"/>
      <c r="AS173" s="99"/>
      <c r="AT173" s="99"/>
      <c r="AU173" s="99"/>
      <c r="AV173" s="99"/>
      <c r="AW173" s="99"/>
      <c r="AX173" s="99"/>
      <c r="AY173" s="99"/>
      <c r="AZ173" s="99"/>
      <c r="BA173" s="99"/>
      <c r="BB173" s="99"/>
      <c r="BC173" s="99"/>
      <c r="BD173" s="99"/>
      <c r="BE173" s="99"/>
      <c r="BF173" s="99"/>
      <c r="BG173" s="99"/>
      <c r="BH173" s="99"/>
      <c r="BI173" s="99"/>
      <c r="BJ173" s="99"/>
      <c r="BK173" s="99"/>
      <c r="BL173" s="99"/>
      <c r="BM173" s="99"/>
      <c r="BN173" s="99"/>
      <c r="BO173" s="99"/>
      <c r="BP173" s="99"/>
      <c r="BQ173" s="99"/>
      <c r="BR173" s="99"/>
    </row>
    <row r="174" spans="4:70">
      <c r="D174" s="99"/>
      <c r="E174" s="99"/>
      <c r="F174" s="99"/>
      <c r="G174" s="99"/>
      <c r="H174" s="99"/>
      <c r="I174" s="99"/>
      <c r="J174" s="99"/>
      <c r="K174" s="99"/>
      <c r="L174" s="99"/>
      <c r="M174" s="99"/>
      <c r="N174" s="99"/>
      <c r="O174" s="494"/>
      <c r="P174" s="99"/>
      <c r="Q174" s="99"/>
      <c r="R174" s="99"/>
      <c r="S174" s="99"/>
      <c r="T174" s="99"/>
      <c r="U174" s="99"/>
      <c r="V174" s="99"/>
      <c r="W174" s="99"/>
      <c r="X174" s="99"/>
      <c r="Y174" s="99"/>
      <c r="Z174" s="99"/>
      <c r="AA174" s="494"/>
      <c r="AB174" s="99"/>
      <c r="AC174" s="99"/>
      <c r="AD174" s="99"/>
      <c r="AE174" s="99"/>
      <c r="AF174" s="99"/>
      <c r="AG174" s="99"/>
      <c r="AH174" s="99"/>
      <c r="AI174" s="99"/>
      <c r="AJ174" s="99"/>
      <c r="AK174" s="99"/>
      <c r="AL174" s="99"/>
      <c r="AM174" s="99"/>
      <c r="AN174" s="99"/>
      <c r="AO174" s="99"/>
      <c r="AP174" s="99"/>
      <c r="AQ174" s="99"/>
      <c r="AR174" s="99"/>
      <c r="AS174" s="99"/>
      <c r="AT174" s="99"/>
      <c r="AU174" s="99"/>
      <c r="AV174" s="99"/>
      <c r="AW174" s="99"/>
      <c r="AX174" s="99"/>
      <c r="AY174" s="99"/>
      <c r="AZ174" s="99"/>
      <c r="BA174" s="99"/>
      <c r="BB174" s="99"/>
      <c r="BC174" s="99"/>
      <c r="BD174" s="99"/>
      <c r="BE174" s="99"/>
      <c r="BF174" s="99"/>
      <c r="BG174" s="99"/>
      <c r="BH174" s="99"/>
      <c r="BI174" s="99"/>
      <c r="BJ174" s="99"/>
      <c r="BK174" s="99"/>
      <c r="BL174" s="99"/>
      <c r="BM174" s="99"/>
      <c r="BN174" s="99"/>
      <c r="BO174" s="99"/>
      <c r="BP174" s="99"/>
      <c r="BQ174" s="99"/>
      <c r="BR174" s="99"/>
    </row>
    <row r="175" spans="4:70">
      <c r="D175" s="99"/>
      <c r="E175" s="99"/>
      <c r="F175" s="99"/>
      <c r="G175" s="99"/>
      <c r="H175" s="99"/>
      <c r="I175" s="99"/>
      <c r="J175" s="99"/>
      <c r="K175" s="99"/>
      <c r="L175" s="99"/>
      <c r="M175" s="99"/>
      <c r="N175" s="99"/>
      <c r="O175" s="494"/>
      <c r="P175" s="99"/>
      <c r="Q175" s="99"/>
      <c r="R175" s="99"/>
      <c r="S175" s="99"/>
      <c r="T175" s="99"/>
      <c r="U175" s="99"/>
      <c r="V175" s="99"/>
      <c r="W175" s="99"/>
      <c r="X175" s="99"/>
      <c r="Y175" s="99"/>
      <c r="Z175" s="99"/>
      <c r="AA175" s="494"/>
      <c r="AB175" s="99"/>
      <c r="AC175" s="99"/>
      <c r="AD175" s="99"/>
      <c r="AE175" s="99"/>
      <c r="AF175" s="99"/>
      <c r="AG175" s="99"/>
      <c r="AH175" s="99"/>
      <c r="AI175" s="99"/>
      <c r="AJ175" s="99"/>
      <c r="AK175" s="99"/>
      <c r="AL175" s="99"/>
      <c r="AM175" s="99"/>
      <c r="AN175" s="99"/>
      <c r="AO175" s="99"/>
      <c r="AP175" s="99"/>
      <c r="AQ175" s="99"/>
      <c r="AR175" s="99"/>
      <c r="AS175" s="99"/>
      <c r="AT175" s="99"/>
      <c r="AU175" s="99"/>
      <c r="AV175" s="99"/>
      <c r="AW175" s="99"/>
      <c r="AX175" s="99"/>
      <c r="AY175" s="99"/>
      <c r="AZ175" s="99"/>
      <c r="BA175" s="99"/>
      <c r="BB175" s="99"/>
      <c r="BC175" s="99"/>
      <c r="BD175" s="99"/>
      <c r="BE175" s="99"/>
      <c r="BF175" s="99"/>
      <c r="BG175" s="99"/>
      <c r="BH175" s="99"/>
      <c r="BI175" s="99"/>
      <c r="BJ175" s="99"/>
      <c r="BK175" s="99"/>
      <c r="BL175" s="99"/>
      <c r="BM175" s="99"/>
      <c r="BN175" s="99"/>
      <c r="BO175" s="99"/>
      <c r="BP175" s="99"/>
      <c r="BQ175" s="99"/>
      <c r="BR175" s="99"/>
    </row>
    <row r="176" spans="4:70">
      <c r="D176" s="99"/>
      <c r="E176" s="99"/>
      <c r="F176" s="99"/>
      <c r="G176" s="99"/>
      <c r="H176" s="99"/>
      <c r="I176" s="99"/>
      <c r="J176" s="99"/>
      <c r="K176" s="99"/>
      <c r="L176" s="99"/>
      <c r="M176" s="99"/>
      <c r="N176" s="99"/>
      <c r="O176" s="494"/>
      <c r="P176" s="99"/>
      <c r="Q176" s="99"/>
      <c r="R176" s="99"/>
      <c r="S176" s="99"/>
      <c r="T176" s="99"/>
      <c r="U176" s="99"/>
      <c r="V176" s="99"/>
      <c r="W176" s="99"/>
      <c r="X176" s="99"/>
      <c r="Y176" s="99"/>
      <c r="Z176" s="99"/>
      <c r="AA176" s="494"/>
      <c r="AB176" s="99"/>
      <c r="AC176" s="99"/>
      <c r="AD176" s="99"/>
      <c r="AE176" s="99"/>
      <c r="AF176" s="99"/>
      <c r="AG176" s="99"/>
      <c r="AH176" s="99"/>
      <c r="AI176" s="99"/>
      <c r="AJ176" s="99"/>
      <c r="AK176" s="99"/>
      <c r="AL176" s="99"/>
      <c r="AM176" s="99"/>
      <c r="AN176" s="99"/>
      <c r="AO176" s="99"/>
      <c r="AP176" s="99"/>
      <c r="AQ176" s="99"/>
      <c r="AR176" s="99"/>
      <c r="AS176" s="99"/>
      <c r="AT176" s="99"/>
      <c r="AU176" s="99"/>
      <c r="AV176" s="99"/>
      <c r="AW176" s="99"/>
      <c r="AX176" s="99"/>
      <c r="AY176" s="99"/>
      <c r="AZ176" s="99"/>
      <c r="BA176" s="99"/>
      <c r="BB176" s="99"/>
      <c r="BC176" s="99"/>
      <c r="BD176" s="99"/>
      <c r="BE176" s="99"/>
      <c r="BF176" s="99"/>
      <c r="BG176" s="99"/>
      <c r="BH176" s="99"/>
      <c r="BI176" s="99"/>
      <c r="BJ176" s="99"/>
      <c r="BK176" s="99"/>
      <c r="BL176" s="99"/>
      <c r="BM176" s="99"/>
      <c r="BN176" s="99"/>
      <c r="BO176" s="99"/>
      <c r="BP176" s="99"/>
      <c r="BQ176" s="99"/>
      <c r="BR176" s="99"/>
    </row>
    <row r="177" spans="4:70">
      <c r="D177" s="99"/>
      <c r="E177" s="99"/>
      <c r="F177" s="99"/>
      <c r="G177" s="99"/>
      <c r="H177" s="99"/>
      <c r="I177" s="99"/>
      <c r="J177" s="99"/>
      <c r="K177" s="99"/>
      <c r="L177" s="99"/>
      <c r="M177" s="99"/>
      <c r="N177" s="99"/>
      <c r="O177" s="494"/>
      <c r="P177" s="99"/>
      <c r="Q177" s="99"/>
      <c r="R177" s="99"/>
      <c r="S177" s="99"/>
      <c r="T177" s="99"/>
      <c r="U177" s="99"/>
      <c r="V177" s="99"/>
      <c r="W177" s="99"/>
      <c r="X177" s="99"/>
      <c r="Y177" s="99"/>
      <c r="Z177" s="99"/>
      <c r="AA177" s="494"/>
      <c r="AB177" s="99"/>
      <c r="AC177" s="99"/>
      <c r="AD177" s="99"/>
      <c r="AE177" s="99"/>
      <c r="AF177" s="99"/>
      <c r="AG177" s="99"/>
      <c r="AH177" s="99"/>
      <c r="AI177" s="99"/>
      <c r="AJ177" s="99"/>
      <c r="AK177" s="99"/>
      <c r="AL177" s="99"/>
      <c r="AM177" s="99"/>
      <c r="AN177" s="99"/>
      <c r="AO177" s="99"/>
      <c r="AP177" s="99"/>
      <c r="AQ177" s="99"/>
      <c r="AR177" s="99"/>
      <c r="AS177" s="99"/>
      <c r="AT177" s="99"/>
      <c r="AU177" s="99"/>
      <c r="AV177" s="99"/>
      <c r="AW177" s="99"/>
      <c r="AX177" s="99"/>
      <c r="AY177" s="99"/>
      <c r="AZ177" s="99"/>
      <c r="BA177" s="99"/>
      <c r="BB177" s="99"/>
      <c r="BC177" s="99"/>
      <c r="BD177" s="99"/>
      <c r="BE177" s="99"/>
      <c r="BF177" s="99"/>
      <c r="BG177" s="99"/>
      <c r="BH177" s="99"/>
      <c r="BI177" s="99"/>
      <c r="BJ177" s="99"/>
      <c r="BK177" s="99"/>
      <c r="BL177" s="99"/>
      <c r="BM177" s="99"/>
      <c r="BN177" s="99"/>
      <c r="BO177" s="99"/>
      <c r="BP177" s="99"/>
      <c r="BQ177" s="99"/>
      <c r="BR177" s="99"/>
    </row>
    <row r="178" spans="4:70">
      <c r="D178" s="99"/>
      <c r="E178" s="99"/>
      <c r="F178" s="99"/>
      <c r="G178" s="99"/>
      <c r="H178" s="99"/>
      <c r="I178" s="99"/>
      <c r="J178" s="99"/>
      <c r="K178" s="99"/>
      <c r="L178" s="99"/>
      <c r="M178" s="99"/>
      <c r="N178" s="99"/>
      <c r="O178" s="494"/>
      <c r="P178" s="99"/>
      <c r="Q178" s="99"/>
      <c r="R178" s="99"/>
      <c r="S178" s="99"/>
      <c r="T178" s="99"/>
      <c r="U178" s="99"/>
      <c r="V178" s="99"/>
      <c r="W178" s="99"/>
      <c r="X178" s="99"/>
      <c r="Y178" s="99"/>
      <c r="Z178" s="99"/>
      <c r="AA178" s="494"/>
      <c r="AB178" s="99"/>
      <c r="AC178" s="99"/>
      <c r="AD178" s="99"/>
      <c r="AE178" s="99"/>
      <c r="AF178" s="99"/>
      <c r="AG178" s="99"/>
      <c r="AH178" s="99"/>
      <c r="AI178" s="99"/>
      <c r="AJ178" s="99"/>
      <c r="AK178" s="99"/>
      <c r="AL178" s="99"/>
      <c r="AM178" s="99"/>
      <c r="AN178" s="99"/>
      <c r="AO178" s="99"/>
      <c r="AP178" s="99"/>
      <c r="AQ178" s="99"/>
      <c r="AR178" s="99"/>
      <c r="AS178" s="99"/>
      <c r="AT178" s="99"/>
      <c r="AU178" s="99"/>
      <c r="AV178" s="99"/>
      <c r="AW178" s="99"/>
      <c r="AX178" s="99"/>
      <c r="AY178" s="99"/>
      <c r="AZ178" s="99"/>
      <c r="BA178" s="99"/>
      <c r="BB178" s="99"/>
      <c r="BC178" s="99"/>
      <c r="BD178" s="99"/>
      <c r="BE178" s="99"/>
      <c r="BF178" s="99"/>
      <c r="BG178" s="99"/>
      <c r="BH178" s="99"/>
      <c r="BI178" s="99"/>
      <c r="BJ178" s="99"/>
      <c r="BK178" s="99"/>
      <c r="BL178" s="99"/>
      <c r="BM178" s="99"/>
      <c r="BN178" s="99"/>
      <c r="BO178" s="99"/>
      <c r="BP178" s="99"/>
      <c r="BQ178" s="99"/>
      <c r="BR178" s="99"/>
    </row>
    <row r="179" spans="4:70">
      <c r="D179" s="99"/>
      <c r="E179" s="99"/>
      <c r="F179" s="99"/>
      <c r="G179" s="99"/>
      <c r="H179" s="99"/>
      <c r="I179" s="99"/>
      <c r="J179" s="99"/>
      <c r="K179" s="99"/>
      <c r="L179" s="99"/>
      <c r="M179" s="99"/>
      <c r="N179" s="99"/>
      <c r="O179" s="494"/>
      <c r="P179" s="99"/>
      <c r="Q179" s="99"/>
      <c r="R179" s="99"/>
      <c r="S179" s="99"/>
      <c r="T179" s="99"/>
      <c r="U179" s="99"/>
      <c r="V179" s="99"/>
      <c r="W179" s="99"/>
      <c r="X179" s="99"/>
      <c r="Y179" s="99"/>
      <c r="Z179" s="99"/>
      <c r="AA179" s="494"/>
      <c r="AB179" s="99"/>
      <c r="AC179" s="99"/>
      <c r="AD179" s="99"/>
      <c r="AE179" s="99"/>
      <c r="AF179" s="99"/>
      <c r="AG179" s="99"/>
      <c r="AH179" s="99"/>
      <c r="AI179" s="99"/>
      <c r="AJ179" s="99"/>
      <c r="AK179" s="99"/>
      <c r="AL179" s="99"/>
      <c r="AM179" s="99"/>
      <c r="AN179" s="99"/>
      <c r="AO179" s="99"/>
      <c r="AP179" s="99"/>
      <c r="AQ179" s="99"/>
      <c r="AR179" s="99"/>
      <c r="AS179" s="99"/>
      <c r="AT179" s="99"/>
      <c r="AU179" s="99"/>
      <c r="AV179" s="99"/>
      <c r="AW179" s="99"/>
      <c r="AX179" s="99"/>
      <c r="AY179" s="99"/>
      <c r="AZ179" s="99"/>
      <c r="BA179" s="99"/>
      <c r="BB179" s="99"/>
      <c r="BC179" s="99"/>
      <c r="BD179" s="99"/>
      <c r="BE179" s="99"/>
      <c r="BF179" s="99"/>
      <c r="BG179" s="99"/>
      <c r="BH179" s="99"/>
      <c r="BI179" s="99"/>
      <c r="BJ179" s="99"/>
      <c r="BK179" s="99"/>
      <c r="BL179" s="99"/>
      <c r="BM179" s="99"/>
      <c r="BN179" s="99"/>
      <c r="BO179" s="99"/>
      <c r="BP179" s="99"/>
      <c r="BQ179" s="99"/>
      <c r="BR179" s="99"/>
    </row>
    <row r="180" spans="4:70">
      <c r="D180" s="99"/>
      <c r="E180" s="99"/>
      <c r="F180" s="99"/>
      <c r="G180" s="99"/>
      <c r="H180" s="99"/>
      <c r="I180" s="99"/>
      <c r="J180" s="99"/>
      <c r="K180" s="99"/>
      <c r="L180" s="99"/>
      <c r="M180" s="99"/>
      <c r="N180" s="99"/>
      <c r="O180" s="494"/>
      <c r="P180" s="99"/>
      <c r="Q180" s="99"/>
      <c r="R180" s="99"/>
      <c r="S180" s="99"/>
      <c r="T180" s="99"/>
      <c r="U180" s="99"/>
      <c r="V180" s="99"/>
      <c r="W180" s="99"/>
      <c r="X180" s="99"/>
      <c r="Y180" s="99"/>
      <c r="Z180" s="99"/>
      <c r="AA180" s="494"/>
      <c r="AB180" s="99"/>
      <c r="AC180" s="99"/>
      <c r="AD180" s="99"/>
      <c r="AE180" s="99"/>
      <c r="AF180" s="99"/>
      <c r="AG180" s="99"/>
      <c r="AH180" s="99"/>
      <c r="AI180" s="99"/>
      <c r="AJ180" s="99"/>
      <c r="AK180" s="99"/>
      <c r="AL180" s="99"/>
      <c r="AM180" s="99"/>
      <c r="AN180" s="99"/>
      <c r="AO180" s="99"/>
      <c r="AP180" s="99"/>
      <c r="AQ180" s="99"/>
      <c r="AR180" s="99"/>
      <c r="AS180" s="99"/>
      <c r="AT180" s="99"/>
      <c r="AU180" s="99"/>
      <c r="AV180" s="99"/>
      <c r="AW180" s="99"/>
      <c r="AX180" s="99"/>
      <c r="AY180" s="99"/>
      <c r="AZ180" s="99"/>
      <c r="BA180" s="99"/>
      <c r="BB180" s="99"/>
      <c r="BC180" s="99"/>
      <c r="BD180" s="99"/>
      <c r="BE180" s="99"/>
      <c r="BF180" s="99"/>
      <c r="BG180" s="99"/>
      <c r="BH180" s="99"/>
      <c r="BI180" s="99"/>
      <c r="BJ180" s="99"/>
      <c r="BK180" s="99"/>
      <c r="BL180" s="99"/>
      <c r="BM180" s="99"/>
      <c r="BN180" s="99"/>
      <c r="BO180" s="99"/>
      <c r="BP180" s="99"/>
      <c r="BQ180" s="99"/>
      <c r="BR180" s="99"/>
    </row>
    <row r="181" spans="4:70">
      <c r="D181" s="99"/>
      <c r="E181" s="99"/>
      <c r="F181" s="99"/>
      <c r="G181" s="99"/>
      <c r="H181" s="99"/>
      <c r="I181" s="99"/>
      <c r="J181" s="99"/>
      <c r="K181" s="99"/>
      <c r="L181" s="99"/>
      <c r="M181" s="99"/>
      <c r="N181" s="99"/>
      <c r="O181" s="494"/>
      <c r="P181" s="99"/>
      <c r="Q181" s="99"/>
      <c r="R181" s="99"/>
      <c r="S181" s="99"/>
      <c r="T181" s="99"/>
      <c r="U181" s="99"/>
      <c r="V181" s="99"/>
      <c r="W181" s="99"/>
      <c r="X181" s="99"/>
      <c r="Y181" s="99"/>
      <c r="Z181" s="99"/>
      <c r="AA181" s="494"/>
      <c r="AB181" s="99"/>
      <c r="AC181" s="99"/>
      <c r="AD181" s="99"/>
      <c r="AE181" s="99"/>
      <c r="AF181" s="99"/>
      <c r="AG181" s="99"/>
      <c r="AH181" s="99"/>
      <c r="AI181" s="99"/>
      <c r="AJ181" s="99"/>
      <c r="AK181" s="99"/>
      <c r="AL181" s="99"/>
      <c r="AM181" s="99"/>
      <c r="AN181" s="99"/>
      <c r="AO181" s="99"/>
      <c r="AP181" s="99"/>
      <c r="AQ181" s="99"/>
      <c r="AR181" s="99"/>
      <c r="AS181" s="99"/>
      <c r="AT181" s="99"/>
      <c r="AU181" s="99"/>
      <c r="AV181" s="99"/>
      <c r="AW181" s="99"/>
      <c r="AX181" s="99"/>
      <c r="AY181" s="99"/>
      <c r="AZ181" s="99"/>
      <c r="BA181" s="99"/>
      <c r="BB181" s="99"/>
      <c r="BC181" s="99"/>
      <c r="BD181" s="99"/>
      <c r="BE181" s="99"/>
      <c r="BF181" s="99"/>
      <c r="BG181" s="99"/>
      <c r="BH181" s="99"/>
      <c r="BI181" s="99"/>
      <c r="BJ181" s="99"/>
      <c r="BK181" s="99"/>
      <c r="BL181" s="99"/>
      <c r="BM181" s="99"/>
      <c r="BN181" s="99"/>
      <c r="BO181" s="99"/>
      <c r="BP181" s="99"/>
      <c r="BQ181" s="99"/>
      <c r="BR181" s="99"/>
    </row>
    <row r="182" spans="4:70">
      <c r="D182" s="99"/>
      <c r="E182" s="99"/>
      <c r="F182" s="99"/>
      <c r="G182" s="99"/>
      <c r="H182" s="99"/>
      <c r="I182" s="99"/>
      <c r="J182" s="99"/>
      <c r="K182" s="99"/>
      <c r="L182" s="99"/>
      <c r="M182" s="99"/>
      <c r="N182" s="99"/>
      <c r="O182" s="494"/>
      <c r="P182" s="99"/>
      <c r="Q182" s="99"/>
      <c r="R182" s="99"/>
      <c r="S182" s="99"/>
      <c r="T182" s="99"/>
      <c r="U182" s="99"/>
      <c r="V182" s="99"/>
      <c r="W182" s="99"/>
      <c r="X182" s="99"/>
      <c r="Y182" s="99"/>
      <c r="Z182" s="99"/>
      <c r="AA182" s="494"/>
      <c r="AB182" s="99"/>
      <c r="AC182" s="99"/>
      <c r="AD182" s="99"/>
      <c r="AE182" s="99"/>
      <c r="AF182" s="99"/>
      <c r="AG182" s="99"/>
      <c r="AH182" s="99"/>
      <c r="AI182" s="99"/>
      <c r="AJ182" s="99"/>
      <c r="AK182" s="99"/>
      <c r="AL182" s="99"/>
      <c r="AM182" s="99"/>
      <c r="AN182" s="99"/>
      <c r="AO182" s="99"/>
      <c r="AP182" s="99"/>
      <c r="AQ182" s="99"/>
      <c r="AR182" s="99"/>
      <c r="AS182" s="99"/>
      <c r="AT182" s="99"/>
      <c r="AU182" s="99"/>
      <c r="AV182" s="99"/>
      <c r="AW182" s="99"/>
      <c r="AX182" s="99"/>
      <c r="AY182" s="99"/>
      <c r="AZ182" s="99"/>
      <c r="BA182" s="99"/>
      <c r="BB182" s="99"/>
      <c r="BC182" s="99"/>
      <c r="BD182" s="99"/>
      <c r="BE182" s="99"/>
      <c r="BF182" s="99"/>
      <c r="BG182" s="99"/>
      <c r="BH182" s="99"/>
      <c r="BI182" s="99"/>
      <c r="BJ182" s="99"/>
      <c r="BK182" s="99"/>
      <c r="BL182" s="99"/>
      <c r="BM182" s="99"/>
      <c r="BN182" s="99"/>
      <c r="BO182" s="99"/>
      <c r="BP182" s="99"/>
      <c r="BQ182" s="99"/>
      <c r="BR182" s="99"/>
    </row>
    <row r="183" spans="4:70">
      <c r="D183" s="99"/>
      <c r="E183" s="99"/>
      <c r="F183" s="99"/>
      <c r="G183" s="99"/>
      <c r="H183" s="99"/>
      <c r="I183" s="99"/>
      <c r="J183" s="99"/>
      <c r="K183" s="99"/>
      <c r="L183" s="99"/>
      <c r="M183" s="99"/>
      <c r="N183" s="99"/>
      <c r="O183" s="494"/>
      <c r="P183" s="99"/>
      <c r="Q183" s="99"/>
      <c r="R183" s="99"/>
      <c r="S183" s="99"/>
      <c r="T183" s="99"/>
      <c r="U183" s="99"/>
      <c r="V183" s="99"/>
      <c r="W183" s="99"/>
      <c r="X183" s="99"/>
      <c r="Y183" s="99"/>
      <c r="Z183" s="99"/>
      <c r="AA183" s="494"/>
      <c r="AB183" s="99"/>
      <c r="AC183" s="99"/>
      <c r="AD183" s="99"/>
      <c r="AE183" s="99"/>
      <c r="AF183" s="99"/>
      <c r="AG183" s="99"/>
      <c r="AH183" s="99"/>
      <c r="AI183" s="99"/>
      <c r="AJ183" s="99"/>
      <c r="AK183" s="99"/>
      <c r="AL183" s="99"/>
      <c r="AM183" s="99"/>
      <c r="AN183" s="99"/>
      <c r="AO183" s="99"/>
      <c r="AP183" s="99"/>
      <c r="AQ183" s="99"/>
      <c r="AR183" s="99"/>
      <c r="AS183" s="99"/>
      <c r="AT183" s="99"/>
      <c r="AU183" s="99"/>
      <c r="AV183" s="99"/>
      <c r="AW183" s="99"/>
      <c r="AX183" s="99"/>
      <c r="AY183" s="99"/>
      <c r="AZ183" s="99"/>
      <c r="BA183" s="99"/>
      <c r="BB183" s="99"/>
      <c r="BC183" s="99"/>
      <c r="BD183" s="99"/>
      <c r="BE183" s="99"/>
      <c r="BF183" s="99"/>
      <c r="BG183" s="99"/>
      <c r="BH183" s="99"/>
      <c r="BI183" s="99"/>
      <c r="BJ183" s="99"/>
      <c r="BK183" s="99"/>
      <c r="BL183" s="99"/>
      <c r="BM183" s="99"/>
      <c r="BN183" s="99"/>
      <c r="BO183" s="99"/>
      <c r="BP183" s="99"/>
      <c r="BQ183" s="99"/>
      <c r="BR183" s="99"/>
    </row>
    <row r="184" spans="4:70">
      <c r="D184" s="99"/>
      <c r="E184" s="99"/>
      <c r="F184" s="99"/>
      <c r="G184" s="99"/>
      <c r="H184" s="99"/>
      <c r="I184" s="99"/>
      <c r="J184" s="99"/>
      <c r="K184" s="99"/>
      <c r="L184" s="99"/>
      <c r="M184" s="99"/>
      <c r="N184" s="99"/>
      <c r="O184" s="494"/>
      <c r="P184" s="99"/>
      <c r="Q184" s="99"/>
      <c r="R184" s="99"/>
      <c r="S184" s="99"/>
      <c r="T184" s="99"/>
      <c r="U184" s="99"/>
      <c r="V184" s="99"/>
      <c r="W184" s="99"/>
      <c r="X184" s="99"/>
      <c r="Y184" s="99"/>
      <c r="Z184" s="99"/>
      <c r="AA184" s="494"/>
      <c r="AB184" s="99"/>
      <c r="AC184" s="99"/>
      <c r="AD184" s="99"/>
      <c r="AE184" s="99"/>
      <c r="AF184" s="99"/>
      <c r="AG184" s="99"/>
      <c r="AH184" s="99"/>
      <c r="AI184" s="99"/>
      <c r="AJ184" s="99"/>
      <c r="AK184" s="99"/>
      <c r="AL184" s="99"/>
      <c r="AM184" s="99"/>
      <c r="AN184" s="99"/>
      <c r="AO184" s="99"/>
      <c r="AP184" s="99"/>
      <c r="AQ184" s="99"/>
      <c r="AR184" s="99"/>
      <c r="AS184" s="99"/>
      <c r="AT184" s="99"/>
      <c r="AU184" s="99"/>
      <c r="AV184" s="99"/>
      <c r="AW184" s="99"/>
      <c r="AX184" s="99"/>
      <c r="AY184" s="99"/>
      <c r="AZ184" s="99"/>
      <c r="BA184" s="99"/>
      <c r="BB184" s="99"/>
      <c r="BC184" s="99"/>
      <c r="BD184" s="99"/>
      <c r="BE184" s="99"/>
      <c r="BF184" s="99"/>
      <c r="BG184" s="99"/>
      <c r="BH184" s="99"/>
      <c r="BI184" s="99"/>
      <c r="BJ184" s="99"/>
      <c r="BK184" s="99"/>
      <c r="BL184" s="99"/>
      <c r="BM184" s="99"/>
      <c r="BN184" s="99"/>
      <c r="BO184" s="99"/>
      <c r="BP184" s="99"/>
      <c r="BQ184" s="99"/>
      <c r="BR184" s="99"/>
    </row>
    <row r="185" spans="4:70">
      <c r="D185" s="99"/>
      <c r="E185" s="99"/>
      <c r="F185" s="99"/>
      <c r="G185" s="99"/>
      <c r="H185" s="99"/>
      <c r="I185" s="99"/>
      <c r="J185" s="99"/>
      <c r="K185" s="99"/>
      <c r="L185" s="99"/>
      <c r="M185" s="99"/>
      <c r="N185" s="99"/>
      <c r="O185" s="494"/>
      <c r="P185" s="99"/>
      <c r="Q185" s="99"/>
      <c r="R185" s="99"/>
      <c r="S185" s="99"/>
      <c r="T185" s="99"/>
      <c r="U185" s="99"/>
      <c r="V185" s="99"/>
      <c r="W185" s="99"/>
      <c r="X185" s="99"/>
      <c r="Y185" s="99"/>
      <c r="Z185" s="99"/>
      <c r="AA185" s="494"/>
      <c r="AB185" s="99"/>
      <c r="AC185" s="99"/>
      <c r="AD185" s="99"/>
      <c r="AE185" s="99"/>
      <c r="AF185" s="99"/>
      <c r="AG185" s="99"/>
      <c r="AH185" s="99"/>
      <c r="AI185" s="99"/>
      <c r="AJ185" s="99"/>
      <c r="AK185" s="99"/>
      <c r="AL185" s="99"/>
      <c r="AM185" s="99"/>
      <c r="AN185" s="99"/>
      <c r="AO185" s="99"/>
      <c r="AP185" s="99"/>
      <c r="AQ185" s="99"/>
      <c r="AR185" s="99"/>
      <c r="AS185" s="99"/>
      <c r="AT185" s="99"/>
      <c r="AU185" s="99"/>
      <c r="AV185" s="99"/>
      <c r="AW185" s="99"/>
      <c r="AX185" s="99"/>
      <c r="AY185" s="99"/>
      <c r="AZ185" s="99"/>
      <c r="BA185" s="99"/>
      <c r="BB185" s="99"/>
      <c r="BC185" s="99"/>
      <c r="BD185" s="99"/>
      <c r="BE185" s="99"/>
      <c r="BF185" s="99"/>
      <c r="BG185" s="99"/>
      <c r="BH185" s="99"/>
      <c r="BI185" s="99"/>
      <c r="BJ185" s="99"/>
      <c r="BK185" s="99"/>
      <c r="BL185" s="99"/>
      <c r="BM185" s="99"/>
      <c r="BN185" s="99"/>
      <c r="BO185" s="99"/>
      <c r="BP185" s="99"/>
      <c r="BQ185" s="99"/>
      <c r="BR185" s="99"/>
    </row>
    <row r="186" spans="4:70">
      <c r="D186" s="99"/>
      <c r="E186" s="99"/>
      <c r="F186" s="99"/>
      <c r="G186" s="99"/>
      <c r="H186" s="99"/>
      <c r="I186" s="99"/>
      <c r="J186" s="99"/>
      <c r="K186" s="99"/>
      <c r="L186" s="99"/>
      <c r="M186" s="99"/>
      <c r="N186" s="99"/>
      <c r="O186" s="494"/>
      <c r="P186" s="99"/>
      <c r="Q186" s="99"/>
      <c r="R186" s="99"/>
      <c r="S186" s="99"/>
      <c r="T186" s="99"/>
      <c r="U186" s="99"/>
      <c r="V186" s="99"/>
      <c r="W186" s="99"/>
      <c r="X186" s="99"/>
      <c r="Y186" s="99"/>
      <c r="Z186" s="99"/>
      <c r="AA186" s="494"/>
      <c r="AB186" s="99"/>
      <c r="AC186" s="99"/>
      <c r="AD186" s="99"/>
      <c r="AE186" s="99"/>
      <c r="AF186" s="99"/>
      <c r="AG186" s="99"/>
      <c r="AH186" s="99"/>
      <c r="AI186" s="99"/>
      <c r="AJ186" s="99"/>
      <c r="AK186" s="99"/>
      <c r="AL186" s="99"/>
      <c r="AM186" s="99"/>
      <c r="AN186" s="99"/>
      <c r="AO186" s="99"/>
      <c r="AP186" s="99"/>
      <c r="AQ186" s="99"/>
      <c r="AR186" s="99"/>
      <c r="AS186" s="99"/>
      <c r="AT186" s="99"/>
      <c r="AU186" s="99"/>
      <c r="AV186" s="99"/>
      <c r="AW186" s="99"/>
      <c r="AX186" s="99"/>
      <c r="AY186" s="99"/>
      <c r="AZ186" s="99"/>
      <c r="BA186" s="99"/>
      <c r="BB186" s="99"/>
      <c r="BC186" s="99"/>
      <c r="BD186" s="99"/>
      <c r="BE186" s="99"/>
      <c r="BF186" s="99"/>
      <c r="BG186" s="99"/>
      <c r="BH186" s="99"/>
      <c r="BI186" s="99"/>
      <c r="BJ186" s="99"/>
      <c r="BK186" s="99"/>
      <c r="BL186" s="99"/>
      <c r="BM186" s="99"/>
      <c r="BN186" s="99"/>
      <c r="BO186" s="99"/>
      <c r="BP186" s="99"/>
      <c r="BQ186" s="99"/>
      <c r="BR186" s="99"/>
    </row>
    <row r="187" spans="4:70">
      <c r="D187" s="99"/>
      <c r="E187" s="99"/>
      <c r="F187" s="99"/>
      <c r="G187" s="99"/>
      <c r="H187" s="99"/>
      <c r="I187" s="99"/>
      <c r="J187" s="99"/>
      <c r="K187" s="99"/>
      <c r="L187" s="99"/>
      <c r="M187" s="99"/>
      <c r="N187" s="99"/>
      <c r="O187" s="494"/>
      <c r="P187" s="99"/>
      <c r="Q187" s="99"/>
      <c r="R187" s="99"/>
      <c r="S187" s="99"/>
      <c r="T187" s="99"/>
      <c r="U187" s="99"/>
      <c r="V187" s="99"/>
      <c r="W187" s="99"/>
      <c r="X187" s="99"/>
      <c r="Y187" s="99"/>
      <c r="Z187" s="99"/>
      <c r="AA187" s="494"/>
      <c r="AB187" s="99"/>
      <c r="AC187" s="99"/>
      <c r="AD187" s="99"/>
      <c r="AE187" s="99"/>
      <c r="AF187" s="99"/>
      <c r="AG187" s="99"/>
      <c r="AH187" s="99"/>
      <c r="AI187" s="99"/>
      <c r="AJ187" s="99"/>
      <c r="AK187" s="99"/>
      <c r="AL187" s="99"/>
      <c r="AM187" s="99"/>
      <c r="AN187" s="99"/>
      <c r="AO187" s="99"/>
      <c r="AP187" s="99"/>
      <c r="AQ187" s="99"/>
      <c r="AR187" s="99"/>
      <c r="AS187" s="99"/>
      <c r="AT187" s="99"/>
      <c r="AU187" s="99"/>
      <c r="AV187" s="99"/>
      <c r="AW187" s="99"/>
      <c r="AX187" s="99"/>
      <c r="AY187" s="99"/>
      <c r="AZ187" s="99"/>
      <c r="BA187" s="99"/>
      <c r="BB187" s="99"/>
      <c r="BC187" s="99"/>
      <c r="BD187" s="99"/>
      <c r="BE187" s="99"/>
      <c r="BF187" s="99"/>
      <c r="BG187" s="99"/>
      <c r="BH187" s="99"/>
      <c r="BI187" s="99"/>
      <c r="BJ187" s="99"/>
      <c r="BK187" s="99"/>
      <c r="BL187" s="99"/>
      <c r="BM187" s="99"/>
      <c r="BN187" s="99"/>
      <c r="BO187" s="99"/>
      <c r="BP187" s="99"/>
      <c r="BQ187" s="99"/>
      <c r="BR187" s="99"/>
    </row>
    <row r="188" spans="4:70">
      <c r="D188" s="99"/>
      <c r="E188" s="99"/>
      <c r="F188" s="99"/>
      <c r="G188" s="99"/>
      <c r="H188" s="99"/>
      <c r="I188" s="99"/>
      <c r="J188" s="99"/>
      <c r="K188" s="99"/>
      <c r="L188" s="99"/>
      <c r="M188" s="99"/>
      <c r="N188" s="99"/>
      <c r="O188" s="494"/>
      <c r="P188" s="99"/>
      <c r="Q188" s="99"/>
      <c r="R188" s="99"/>
      <c r="S188" s="99"/>
      <c r="T188" s="99"/>
      <c r="U188" s="99"/>
      <c r="V188" s="99"/>
      <c r="W188" s="99"/>
      <c r="X188" s="99"/>
      <c r="Y188" s="99"/>
      <c r="Z188" s="99"/>
      <c r="AA188" s="494"/>
      <c r="AB188" s="99"/>
      <c r="AC188" s="99"/>
      <c r="AD188" s="99"/>
      <c r="AE188" s="99"/>
      <c r="AF188" s="99"/>
      <c r="AG188" s="99"/>
      <c r="AH188" s="99"/>
      <c r="AI188" s="99"/>
      <c r="AJ188" s="99"/>
      <c r="AK188" s="99"/>
      <c r="AL188" s="99"/>
      <c r="AM188" s="99"/>
      <c r="AN188" s="99"/>
      <c r="AO188" s="99"/>
      <c r="AP188" s="99"/>
      <c r="AQ188" s="99"/>
      <c r="AR188" s="99"/>
      <c r="AS188" s="99"/>
      <c r="AT188" s="99"/>
      <c r="AU188" s="99"/>
      <c r="AV188" s="99"/>
      <c r="AW188" s="99"/>
      <c r="AX188" s="99"/>
      <c r="AY188" s="99"/>
      <c r="AZ188" s="99"/>
      <c r="BA188" s="99"/>
      <c r="BB188" s="99"/>
      <c r="BC188" s="99"/>
      <c r="BD188" s="99"/>
      <c r="BE188" s="99"/>
      <c r="BF188" s="99"/>
      <c r="BG188" s="99"/>
      <c r="BH188" s="99"/>
      <c r="BI188" s="99"/>
      <c r="BJ188" s="99"/>
      <c r="BK188" s="99"/>
      <c r="BL188" s="99"/>
      <c r="BM188" s="99"/>
      <c r="BN188" s="99"/>
      <c r="BO188" s="99"/>
      <c r="BP188" s="99"/>
      <c r="BQ188" s="99"/>
      <c r="BR188" s="99"/>
    </row>
    <row r="189" spans="4:70">
      <c r="D189" s="99"/>
      <c r="E189" s="99"/>
      <c r="F189" s="99"/>
      <c r="G189" s="99"/>
      <c r="H189" s="99"/>
      <c r="I189" s="99"/>
      <c r="J189" s="99"/>
      <c r="K189" s="99"/>
      <c r="L189" s="99"/>
      <c r="M189" s="99"/>
      <c r="N189" s="99"/>
      <c r="O189" s="494"/>
      <c r="P189" s="99"/>
      <c r="Q189" s="99"/>
      <c r="R189" s="99"/>
      <c r="S189" s="99"/>
      <c r="T189" s="99"/>
      <c r="U189" s="99"/>
      <c r="V189" s="99"/>
      <c r="W189" s="99"/>
      <c r="X189" s="99"/>
      <c r="Y189" s="99"/>
      <c r="Z189" s="99"/>
      <c r="AA189" s="494"/>
      <c r="AB189" s="99"/>
      <c r="AC189" s="99"/>
      <c r="AD189" s="99"/>
      <c r="AE189" s="99"/>
      <c r="AF189" s="99"/>
      <c r="AG189" s="99"/>
      <c r="AH189" s="99"/>
      <c r="AI189" s="99"/>
      <c r="AJ189" s="99"/>
      <c r="AK189" s="99"/>
      <c r="AL189" s="99"/>
      <c r="AM189" s="99"/>
      <c r="AN189" s="99"/>
      <c r="AO189" s="99"/>
      <c r="AP189" s="99"/>
      <c r="AQ189" s="99"/>
      <c r="AR189" s="99"/>
      <c r="AS189" s="99"/>
      <c r="AT189" s="99"/>
      <c r="AU189" s="99"/>
      <c r="AV189" s="99"/>
      <c r="AW189" s="99"/>
      <c r="AX189" s="99"/>
      <c r="AY189" s="99"/>
      <c r="AZ189" s="99"/>
      <c r="BA189" s="99"/>
      <c r="BB189" s="99"/>
      <c r="BC189" s="99"/>
      <c r="BD189" s="99"/>
      <c r="BE189" s="99"/>
      <c r="BF189" s="99"/>
      <c r="BG189" s="99"/>
      <c r="BH189" s="99"/>
      <c r="BI189" s="99"/>
      <c r="BJ189" s="99"/>
      <c r="BK189" s="99"/>
      <c r="BL189" s="99"/>
      <c r="BM189" s="99"/>
      <c r="BN189" s="99"/>
      <c r="BO189" s="99"/>
      <c r="BP189" s="99"/>
      <c r="BQ189" s="99"/>
      <c r="BR189" s="99"/>
    </row>
    <row r="936" spans="1:1">
      <c r="A936">
        <v>30217</v>
      </c>
    </row>
  </sheetData>
  <sheetProtection formatCells="0" formatColumns="0" formatRows="0" insertColumns="0" insertRows="0" insertHyperlinks="0" deleteColumns="0" deleteRows="0" sort="0" autoFilter="0" pivotTables="0"/>
  <phoneticPr fontId="21" type="noConversion"/>
  <pageMargins left="0.75000000000000011" right="0.75000000000000011" top="1" bottom="1" header="0.5" footer="0.5"/>
  <pageSetup paperSize="9" orientation="portrait" horizontalDpi="4294967292" verticalDpi="4294967292"/>
  <colBreaks count="3" manualBreakCount="3">
    <brk id="15" max="1048575" man="1"/>
    <brk id="27" max="1048575" man="1"/>
    <brk id="39" max="1048575" man="1"/>
  </colBreaks>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4" tint="0.39997558519241921"/>
  </sheetPr>
  <dimension ref="A1:BR952"/>
  <sheetViews>
    <sheetView showGridLines="0" zoomScale="110" zoomScaleNormal="110" zoomScalePageLayoutView="120" workbookViewId="0"/>
  </sheetViews>
  <sheetFormatPr baseColWidth="10" defaultColWidth="10" defaultRowHeight="16" outlineLevelRow="1"/>
  <cols>
    <col min="1" max="1" width="10" style="91" customWidth="1"/>
    <col min="2" max="2" width="39.83203125" style="94" customWidth="1"/>
    <col min="3" max="3" width="7.5" style="91" customWidth="1"/>
    <col min="4" max="14" width="11.83203125" style="91" customWidth="1"/>
    <col min="15" max="15" width="11.83203125" style="578" customWidth="1"/>
    <col min="16" max="26" width="11.83203125" style="91" customWidth="1"/>
    <col min="27" max="27" width="11.83203125" style="578" customWidth="1"/>
    <col min="28" max="39" width="11.83203125" style="91" customWidth="1"/>
    <col min="40" max="16384" width="10" style="91"/>
  </cols>
  <sheetData>
    <row r="1" spans="2:39" s="90" customFormat="1" ht="20" customHeight="1">
      <c r="B1" s="89" t="str">
        <f>"v"&amp;'COPYRIGHT PROTECTION'!C15&amp;"     "&amp;'COPYRIGHT PROTECTION'!C6</f>
        <v xml:space="preserve">v2025.1     © Simon Hulme and Chris Drew, 2011-2025     IF PART OF AN ACADEMIC ASSIGNMENT, PLEASE DO NOT DELETE THIS SINGLE LINE.  DELETING IT MAY INVALIDATE YOUR SUBMISSION. </v>
      </c>
      <c r="O1" s="577"/>
      <c r="AA1" s="577"/>
    </row>
    <row r="2" spans="2:39" s="90" customFormat="1" ht="20" customHeight="1">
      <c r="B2" s="89"/>
      <c r="O2" s="577"/>
      <c r="AA2" s="577"/>
    </row>
    <row r="3" spans="2:39" ht="29">
      <c r="B3" s="92" t="s">
        <v>323</v>
      </c>
    </row>
    <row r="5" spans="2:39" s="103" customFormat="1">
      <c r="B5" s="94"/>
      <c r="O5" s="599"/>
      <c r="P5" s="102"/>
      <c r="AA5" s="599"/>
      <c r="AB5" s="102"/>
    </row>
    <row r="6" spans="2:39" s="162" customFormat="1">
      <c r="B6" s="95"/>
      <c r="C6" s="180"/>
      <c r="O6" s="657"/>
      <c r="AA6" s="657"/>
    </row>
    <row r="7" spans="2:39" s="1" customFormat="1" ht="25" thickBot="1">
      <c r="B7" s="281" t="s">
        <v>132</v>
      </c>
      <c r="C7" s="318" t="s">
        <v>16</v>
      </c>
      <c r="D7" s="319">
        <f>'Pricing Model'!C10</f>
        <v>45658</v>
      </c>
      <c r="E7" s="319">
        <f t="shared" ref="E7:AL7" si="0">DATE(YEAR(D7),MONTH(D7),DAY(EOMONTH(D7,0)))+1</f>
        <v>45689</v>
      </c>
      <c r="F7" s="319">
        <f t="shared" si="0"/>
        <v>45717</v>
      </c>
      <c r="G7" s="319">
        <f t="shared" si="0"/>
        <v>45748</v>
      </c>
      <c r="H7" s="319">
        <f t="shared" si="0"/>
        <v>45778</v>
      </c>
      <c r="I7" s="319">
        <f t="shared" si="0"/>
        <v>45809</v>
      </c>
      <c r="J7" s="319">
        <f t="shared" si="0"/>
        <v>45839</v>
      </c>
      <c r="K7" s="319">
        <f t="shared" si="0"/>
        <v>45870</v>
      </c>
      <c r="L7" s="319">
        <f t="shared" si="0"/>
        <v>45901</v>
      </c>
      <c r="M7" s="319">
        <f t="shared" si="0"/>
        <v>45931</v>
      </c>
      <c r="N7" s="319">
        <f t="shared" si="0"/>
        <v>45962</v>
      </c>
      <c r="O7" s="579">
        <f t="shared" si="0"/>
        <v>45992</v>
      </c>
      <c r="P7" s="319">
        <f t="shared" si="0"/>
        <v>46023</v>
      </c>
      <c r="Q7" s="319">
        <f t="shared" si="0"/>
        <v>46054</v>
      </c>
      <c r="R7" s="319">
        <f t="shared" si="0"/>
        <v>46082</v>
      </c>
      <c r="S7" s="319">
        <f t="shared" si="0"/>
        <v>46113</v>
      </c>
      <c r="T7" s="319">
        <f t="shared" si="0"/>
        <v>46143</v>
      </c>
      <c r="U7" s="319">
        <f t="shared" si="0"/>
        <v>46174</v>
      </c>
      <c r="V7" s="319">
        <f t="shared" si="0"/>
        <v>46204</v>
      </c>
      <c r="W7" s="319">
        <f t="shared" si="0"/>
        <v>46235</v>
      </c>
      <c r="X7" s="319">
        <f t="shared" si="0"/>
        <v>46266</v>
      </c>
      <c r="Y7" s="319">
        <f t="shared" si="0"/>
        <v>46296</v>
      </c>
      <c r="Z7" s="319">
        <f t="shared" si="0"/>
        <v>46327</v>
      </c>
      <c r="AA7" s="579">
        <f t="shared" si="0"/>
        <v>46357</v>
      </c>
      <c r="AB7" s="319">
        <f t="shared" si="0"/>
        <v>46388</v>
      </c>
      <c r="AC7" s="319">
        <f t="shared" si="0"/>
        <v>46419</v>
      </c>
      <c r="AD7" s="319">
        <f t="shared" si="0"/>
        <v>46447</v>
      </c>
      <c r="AE7" s="319">
        <f t="shared" si="0"/>
        <v>46478</v>
      </c>
      <c r="AF7" s="319">
        <f t="shared" si="0"/>
        <v>46508</v>
      </c>
      <c r="AG7" s="319">
        <f t="shared" si="0"/>
        <v>46539</v>
      </c>
      <c r="AH7" s="319">
        <f t="shared" si="0"/>
        <v>46569</v>
      </c>
      <c r="AI7" s="319">
        <f t="shared" si="0"/>
        <v>46600</v>
      </c>
      <c r="AJ7" s="319">
        <f t="shared" si="0"/>
        <v>46631</v>
      </c>
      <c r="AK7" s="319">
        <f t="shared" si="0"/>
        <v>46661</v>
      </c>
      <c r="AL7" s="319">
        <f t="shared" si="0"/>
        <v>46692</v>
      </c>
      <c r="AM7" s="319">
        <f>DATE(YEAR(AL7),MONTH(AL7),DAY(EOMONTH(AL7,0)))+1+2025.1-2025.1</f>
        <v>46722</v>
      </c>
    </row>
    <row r="8" spans="2:39" s="1" customFormat="1" hidden="1" outlineLevel="1">
      <c r="B8" s="151"/>
      <c r="C8" s="152"/>
      <c r="D8" s="181">
        <f>'Profit &amp; Loss'!D36</f>
        <v>1</v>
      </c>
      <c r="E8" s="181">
        <f>'Profit &amp; Loss'!E36</f>
        <v>2</v>
      </c>
      <c r="F8" s="181">
        <f>'Profit &amp; Loss'!F36</f>
        <v>3</v>
      </c>
      <c r="G8" s="181">
        <f>'Profit &amp; Loss'!G36</f>
        <v>4</v>
      </c>
      <c r="H8" s="181">
        <f>'Profit &amp; Loss'!H36</f>
        <v>5</v>
      </c>
      <c r="I8" s="181">
        <f>'Profit &amp; Loss'!I36</f>
        <v>6</v>
      </c>
      <c r="J8" s="181">
        <f>'Profit &amp; Loss'!J36</f>
        <v>7</v>
      </c>
      <c r="K8" s="181">
        <f>'Profit &amp; Loss'!K36</f>
        <v>8</v>
      </c>
      <c r="L8" s="181">
        <f>'Profit &amp; Loss'!L36</f>
        <v>9</v>
      </c>
      <c r="M8" s="181">
        <f>'Profit &amp; Loss'!M36</f>
        <v>10</v>
      </c>
      <c r="N8" s="181">
        <f>'Profit &amp; Loss'!N36</f>
        <v>11</v>
      </c>
      <c r="O8" s="658">
        <f>'Profit &amp; Loss'!O36</f>
        <v>12</v>
      </c>
      <c r="P8" s="182">
        <f>'Profit &amp; Loss'!P36</f>
        <v>13</v>
      </c>
      <c r="Q8" s="181">
        <f>'Profit &amp; Loss'!Q36</f>
        <v>14</v>
      </c>
      <c r="R8" s="181">
        <f>'Profit &amp; Loss'!R36</f>
        <v>15</v>
      </c>
      <c r="S8" s="181">
        <f>'Profit &amp; Loss'!S36</f>
        <v>16</v>
      </c>
      <c r="T8" s="181">
        <f>'Profit &amp; Loss'!T36</f>
        <v>17</v>
      </c>
      <c r="U8" s="181">
        <f>'Profit &amp; Loss'!U36</f>
        <v>18</v>
      </c>
      <c r="V8" s="181">
        <f>'Profit &amp; Loss'!V36</f>
        <v>19</v>
      </c>
      <c r="W8" s="181">
        <f>'Profit &amp; Loss'!W36</f>
        <v>20</v>
      </c>
      <c r="X8" s="181">
        <f>'Profit &amp; Loss'!X36</f>
        <v>21</v>
      </c>
      <c r="Y8" s="181">
        <f>'Profit &amp; Loss'!Y36</f>
        <v>22</v>
      </c>
      <c r="Z8" s="181">
        <f>'Profit &amp; Loss'!Z36</f>
        <v>23</v>
      </c>
      <c r="AA8" s="658">
        <f>'Profit &amp; Loss'!AA36</f>
        <v>24</v>
      </c>
      <c r="AB8" s="182">
        <f>'Profit &amp; Loss'!AB36</f>
        <v>25</v>
      </c>
      <c r="AC8" s="181">
        <f>'Profit &amp; Loss'!AC36</f>
        <v>26</v>
      </c>
      <c r="AD8" s="181">
        <f>'Profit &amp; Loss'!AD36</f>
        <v>27</v>
      </c>
      <c r="AE8" s="181">
        <f>'Profit &amp; Loss'!AE36</f>
        <v>28</v>
      </c>
      <c r="AF8" s="181">
        <f>'Profit &amp; Loss'!AF36</f>
        <v>29</v>
      </c>
      <c r="AG8" s="181">
        <f>'Profit &amp; Loss'!AG36</f>
        <v>30</v>
      </c>
      <c r="AH8" s="181">
        <f>'Profit &amp; Loss'!AH36</f>
        <v>31</v>
      </c>
      <c r="AI8" s="181">
        <f>'Profit &amp; Loss'!AI36</f>
        <v>32</v>
      </c>
      <c r="AJ8" s="181">
        <f>'Profit &amp; Loss'!AJ36</f>
        <v>33</v>
      </c>
      <c r="AK8" s="181">
        <f>'Profit &amp; Loss'!AK36</f>
        <v>34</v>
      </c>
      <c r="AL8" s="181">
        <f>'Profit &amp; Loss'!AL36</f>
        <v>35</v>
      </c>
      <c r="AM8" s="181">
        <f>'Profit &amp; Loss'!AM36</f>
        <v>36</v>
      </c>
    </row>
    <row r="9" spans="2:39" s="1" customFormat="1" collapsed="1">
      <c r="B9" s="151"/>
      <c r="C9" s="152"/>
      <c r="D9" s="153"/>
      <c r="E9" s="153"/>
      <c r="F9" s="153"/>
      <c r="G9" s="153"/>
      <c r="H9" s="153"/>
      <c r="I9" s="153"/>
      <c r="J9" s="153"/>
      <c r="K9" s="153"/>
      <c r="L9" s="153"/>
      <c r="M9" s="153"/>
      <c r="N9" s="153"/>
      <c r="O9" s="619"/>
      <c r="P9" s="153"/>
      <c r="Q9" s="153"/>
      <c r="R9" s="153"/>
      <c r="S9" s="153"/>
      <c r="T9" s="153"/>
      <c r="U9" s="153"/>
      <c r="V9" s="153"/>
      <c r="W9" s="153"/>
      <c r="X9" s="153"/>
      <c r="Y9" s="153"/>
      <c r="Z9" s="153"/>
      <c r="AA9" s="619"/>
      <c r="AB9" s="153"/>
      <c r="AC9" s="153"/>
      <c r="AD9" s="153"/>
      <c r="AE9" s="153"/>
      <c r="AF9" s="153"/>
      <c r="AG9" s="153"/>
      <c r="AH9" s="153"/>
      <c r="AI9" s="153"/>
      <c r="AJ9" s="153"/>
      <c r="AK9" s="153"/>
      <c r="AL9" s="153"/>
      <c r="AM9" s="153"/>
    </row>
    <row r="10" spans="2:39" s="130" customFormat="1" ht="19">
      <c r="B10" s="183" t="s">
        <v>42</v>
      </c>
      <c r="D10" s="131"/>
      <c r="E10" s="74"/>
      <c r="F10" s="74"/>
      <c r="G10" s="74"/>
      <c r="H10" s="74"/>
      <c r="I10" s="74"/>
      <c r="J10" s="74"/>
      <c r="K10" s="74"/>
      <c r="L10" s="74"/>
      <c r="M10" s="74"/>
      <c r="N10" s="74"/>
      <c r="O10" s="604"/>
      <c r="P10" s="131"/>
      <c r="Q10" s="74"/>
      <c r="R10" s="74"/>
      <c r="S10" s="74"/>
      <c r="T10" s="74"/>
      <c r="U10" s="74"/>
      <c r="V10" s="74"/>
      <c r="W10" s="74"/>
      <c r="X10" s="74"/>
      <c r="Y10" s="74"/>
      <c r="Z10" s="74"/>
      <c r="AA10" s="604"/>
      <c r="AB10" s="131"/>
      <c r="AC10" s="74"/>
      <c r="AD10" s="74"/>
      <c r="AE10" s="74"/>
      <c r="AF10" s="74"/>
      <c r="AG10" s="74"/>
      <c r="AH10" s="74"/>
      <c r="AI10" s="74"/>
      <c r="AJ10" s="74"/>
      <c r="AK10" s="74"/>
      <c r="AL10" s="74"/>
      <c r="AM10" s="74"/>
    </row>
    <row r="11" spans="2:39" s="130" customFormat="1" ht="12" customHeight="1">
      <c r="B11" s="95"/>
      <c r="D11" s="131"/>
      <c r="E11" s="74"/>
      <c r="F11" s="74"/>
      <c r="G11" s="74"/>
      <c r="H11" s="74"/>
      <c r="I11" s="74"/>
      <c r="J11" s="74"/>
      <c r="K11" s="74"/>
      <c r="L11" s="74"/>
      <c r="M11" s="74"/>
      <c r="N11" s="74"/>
      <c r="O11" s="604"/>
      <c r="P11" s="131"/>
      <c r="Q11" s="74"/>
      <c r="R11" s="74"/>
      <c r="S11" s="74"/>
      <c r="T11" s="74"/>
      <c r="U11" s="74"/>
      <c r="V11" s="74"/>
      <c r="W11" s="74"/>
      <c r="X11" s="74"/>
      <c r="Y11" s="74"/>
      <c r="Z11" s="74"/>
      <c r="AA11" s="604"/>
      <c r="AB11" s="131"/>
      <c r="AC11" s="74"/>
      <c r="AD11" s="74"/>
      <c r="AE11" s="74"/>
      <c r="AF11" s="74"/>
      <c r="AG11" s="74"/>
      <c r="AH11" s="74"/>
      <c r="AI11" s="74"/>
      <c r="AJ11" s="74"/>
      <c r="AK11" s="74"/>
      <c r="AL11" s="74"/>
      <c r="AM11" s="74"/>
    </row>
    <row r="12" spans="2:39" s="130" customFormat="1">
      <c r="B12" s="336" t="s">
        <v>133</v>
      </c>
      <c r="C12" s="361"/>
      <c r="D12" s="362"/>
      <c r="E12" s="362"/>
      <c r="F12" s="362"/>
      <c r="G12" s="362"/>
      <c r="H12" s="362"/>
      <c r="I12" s="362"/>
      <c r="J12" s="362"/>
      <c r="K12" s="362"/>
      <c r="L12" s="362"/>
      <c r="M12" s="362"/>
      <c r="N12" s="362"/>
      <c r="O12" s="659"/>
      <c r="P12" s="362"/>
      <c r="Q12" s="362"/>
      <c r="R12" s="362"/>
      <c r="S12" s="362"/>
      <c r="T12" s="362"/>
      <c r="U12" s="362"/>
      <c r="V12" s="362"/>
      <c r="W12" s="362"/>
      <c r="X12" s="362"/>
      <c r="Y12" s="362"/>
      <c r="Z12" s="362"/>
      <c r="AA12" s="659"/>
      <c r="AB12" s="362"/>
      <c r="AC12" s="362"/>
      <c r="AD12" s="362"/>
      <c r="AE12" s="362"/>
      <c r="AF12" s="362"/>
      <c r="AG12" s="362"/>
      <c r="AH12" s="362"/>
      <c r="AI12" s="362"/>
      <c r="AJ12" s="362"/>
      <c r="AK12" s="362"/>
      <c r="AL12" s="362"/>
      <c r="AM12" s="362"/>
    </row>
    <row r="13" spans="2:39">
      <c r="B13" s="184" t="s">
        <v>134</v>
      </c>
      <c r="D13" s="185">
        <f>D85</f>
        <v>0</v>
      </c>
      <c r="E13" s="185">
        <f t="shared" ref="E13:AM13" si="1">E85</f>
        <v>27912</v>
      </c>
      <c r="F13" s="185">
        <f t="shared" si="1"/>
        <v>28728</v>
      </c>
      <c r="G13" s="185">
        <f t="shared" si="1"/>
        <v>34944</v>
      </c>
      <c r="H13" s="185">
        <f t="shared" si="1"/>
        <v>47190</v>
      </c>
      <c r="I13" s="185">
        <f t="shared" si="1"/>
        <v>53898</v>
      </c>
      <c r="J13" s="185">
        <f t="shared" si="1"/>
        <v>64206</v>
      </c>
      <c r="K13" s="185">
        <f t="shared" si="1"/>
        <v>81714</v>
      </c>
      <c r="L13" s="185">
        <f t="shared" si="1"/>
        <v>94092</v>
      </c>
      <c r="M13" s="185">
        <f t="shared" si="1"/>
        <v>95670</v>
      </c>
      <c r="N13" s="185">
        <f t="shared" si="1"/>
        <v>97248</v>
      </c>
      <c r="O13" s="660">
        <f t="shared" si="1"/>
        <v>100626</v>
      </c>
      <c r="P13" s="185">
        <f t="shared" si="1"/>
        <v>102204</v>
      </c>
      <c r="Q13" s="185">
        <f t="shared" si="1"/>
        <v>110262</v>
      </c>
      <c r="R13" s="185">
        <f t="shared" si="1"/>
        <v>112920</v>
      </c>
      <c r="S13" s="185">
        <f t="shared" si="1"/>
        <v>115578</v>
      </c>
      <c r="T13" s="185">
        <f t="shared" si="1"/>
        <v>118236</v>
      </c>
      <c r="U13" s="185">
        <f t="shared" si="1"/>
        <v>126294</v>
      </c>
      <c r="V13" s="185">
        <f t="shared" si="1"/>
        <v>139212</v>
      </c>
      <c r="W13" s="185">
        <f t="shared" si="1"/>
        <v>143130</v>
      </c>
      <c r="X13" s="185">
        <f t="shared" si="1"/>
        <v>147102</v>
      </c>
      <c r="Y13" s="185">
        <f t="shared" si="1"/>
        <v>151074</v>
      </c>
      <c r="Z13" s="185">
        <f t="shared" si="1"/>
        <v>155046</v>
      </c>
      <c r="AA13" s="660">
        <f t="shared" si="1"/>
        <v>158052</v>
      </c>
      <c r="AB13" s="185">
        <f t="shared" si="1"/>
        <v>159558</v>
      </c>
      <c r="AC13" s="185">
        <f t="shared" si="1"/>
        <v>173010</v>
      </c>
      <c r="AD13" s="185">
        <f t="shared" si="1"/>
        <v>175242</v>
      </c>
      <c r="AE13" s="185">
        <f t="shared" si="1"/>
        <v>177474</v>
      </c>
      <c r="AF13" s="185">
        <f t="shared" si="1"/>
        <v>179394</v>
      </c>
      <c r="AG13" s="185">
        <f t="shared" si="1"/>
        <v>181314</v>
      </c>
      <c r="AH13" s="185">
        <f t="shared" si="1"/>
        <v>183234</v>
      </c>
      <c r="AI13" s="185">
        <f t="shared" si="1"/>
        <v>185154</v>
      </c>
      <c r="AJ13" s="185">
        <f t="shared" si="1"/>
        <v>186030</v>
      </c>
      <c r="AK13" s="185">
        <f t="shared" si="1"/>
        <v>186906</v>
      </c>
      <c r="AL13" s="185">
        <f t="shared" si="1"/>
        <v>187782</v>
      </c>
      <c r="AM13" s="185">
        <f t="shared" si="1"/>
        <v>188658</v>
      </c>
    </row>
    <row r="14" spans="2:39" ht="12" customHeight="1">
      <c r="B14" s="154"/>
      <c r="D14" s="185"/>
      <c r="E14" s="185"/>
      <c r="F14" s="185"/>
      <c r="G14" s="185"/>
      <c r="H14" s="185"/>
      <c r="I14" s="185"/>
      <c r="J14" s="185"/>
      <c r="K14" s="185"/>
      <c r="L14" s="185"/>
      <c r="M14" s="185"/>
      <c r="N14" s="185"/>
      <c r="O14" s="660"/>
      <c r="P14" s="185"/>
      <c r="Q14" s="185"/>
      <c r="R14" s="185"/>
      <c r="S14" s="185"/>
      <c r="T14" s="185"/>
      <c r="U14" s="185"/>
      <c r="V14" s="185"/>
      <c r="W14" s="185"/>
      <c r="X14" s="185"/>
      <c r="Y14" s="185"/>
      <c r="Z14" s="185"/>
      <c r="AA14" s="660"/>
      <c r="AB14" s="185"/>
      <c r="AC14" s="185"/>
      <c r="AD14" s="185"/>
      <c r="AE14" s="185"/>
      <c r="AF14" s="185"/>
      <c r="AG14" s="185"/>
      <c r="AH14" s="185"/>
      <c r="AI14" s="185"/>
      <c r="AJ14" s="185"/>
      <c r="AK14" s="185"/>
      <c r="AL14" s="185"/>
      <c r="AM14" s="185"/>
    </row>
    <row r="15" spans="2:39" s="130" customFormat="1">
      <c r="B15" s="336" t="s">
        <v>135</v>
      </c>
      <c r="C15" s="361"/>
      <c r="D15" s="362"/>
      <c r="E15" s="362"/>
      <c r="F15" s="362"/>
      <c r="G15" s="362"/>
      <c r="H15" s="362"/>
      <c r="I15" s="362"/>
      <c r="J15" s="362"/>
      <c r="K15" s="362"/>
      <c r="L15" s="362"/>
      <c r="M15" s="362"/>
      <c r="N15" s="362"/>
      <c r="O15" s="659"/>
      <c r="P15" s="362"/>
      <c r="Q15" s="362"/>
      <c r="R15" s="362"/>
      <c r="S15" s="362"/>
      <c r="T15" s="362"/>
      <c r="U15" s="362"/>
      <c r="V15" s="362"/>
      <c r="W15" s="362"/>
      <c r="X15" s="362"/>
      <c r="Y15" s="362"/>
      <c r="Z15" s="362"/>
      <c r="AA15" s="659"/>
      <c r="AB15" s="362"/>
      <c r="AC15" s="362"/>
      <c r="AD15" s="362"/>
      <c r="AE15" s="362"/>
      <c r="AF15" s="362"/>
      <c r="AG15" s="362"/>
      <c r="AH15" s="362"/>
      <c r="AI15" s="362"/>
      <c r="AJ15" s="362"/>
      <c r="AK15" s="362"/>
      <c r="AL15" s="362"/>
      <c r="AM15" s="362"/>
    </row>
    <row r="16" spans="2:39" s="130" customFormat="1">
      <c r="B16" s="184" t="s">
        <v>136</v>
      </c>
      <c r="D16" s="186">
        <f>-D94</f>
        <v>0</v>
      </c>
      <c r="E16" s="186">
        <f t="shared" ref="E16:AM16" si="2">-E94</f>
        <v>-70626</v>
      </c>
      <c r="F16" s="186">
        <f t="shared" si="2"/>
        <v>-10928.4</v>
      </c>
      <c r="G16" s="186">
        <f t="shared" si="2"/>
        <v>-13390.8</v>
      </c>
      <c r="H16" s="186">
        <f t="shared" si="2"/>
        <v>-17977.2</v>
      </c>
      <c r="I16" s="186">
        <f t="shared" si="2"/>
        <v>-20641.2</v>
      </c>
      <c r="J16" s="186">
        <f t="shared" si="2"/>
        <v>-24685.200000000001</v>
      </c>
      <c r="K16" s="186">
        <f t="shared" si="2"/>
        <v>-31669.200000000001</v>
      </c>
      <c r="L16" s="186">
        <f t="shared" si="2"/>
        <v>-36577.199999999997</v>
      </c>
      <c r="M16" s="186">
        <f t="shared" si="2"/>
        <v>-37165.199999999997</v>
      </c>
      <c r="N16" s="186">
        <f t="shared" si="2"/>
        <v>-37753.199999999997</v>
      </c>
      <c r="O16" s="661">
        <f t="shared" si="2"/>
        <v>-39031.199999999997</v>
      </c>
      <c r="P16" s="187">
        <f t="shared" si="2"/>
        <v>-39619.199999999997</v>
      </c>
      <c r="Q16" s="186">
        <f t="shared" si="2"/>
        <v>-54548.4</v>
      </c>
      <c r="R16" s="186">
        <f t="shared" si="2"/>
        <v>-43539.6</v>
      </c>
      <c r="S16" s="186">
        <f t="shared" si="2"/>
        <v>-44530.8</v>
      </c>
      <c r="T16" s="186">
        <f t="shared" si="2"/>
        <v>-45522</v>
      </c>
      <c r="U16" s="186">
        <f t="shared" si="2"/>
        <v>-48673.2</v>
      </c>
      <c r="V16" s="186">
        <f t="shared" si="2"/>
        <v>-53288.4</v>
      </c>
      <c r="W16" s="186">
        <f t="shared" si="2"/>
        <v>-54783.6</v>
      </c>
      <c r="X16" s="186">
        <f t="shared" si="2"/>
        <v>-56295.6</v>
      </c>
      <c r="Y16" s="186">
        <f t="shared" si="2"/>
        <v>-57807.6</v>
      </c>
      <c r="Z16" s="186">
        <f t="shared" si="2"/>
        <v>-59319.6</v>
      </c>
      <c r="AA16" s="661">
        <f t="shared" si="2"/>
        <v>-60445.2</v>
      </c>
      <c r="AB16" s="187">
        <f t="shared" si="2"/>
        <v>-61066.8</v>
      </c>
      <c r="AC16" s="186">
        <f t="shared" si="2"/>
        <v>-77817.600000000006</v>
      </c>
      <c r="AD16" s="186">
        <f t="shared" si="2"/>
        <v>-66590.399999999994</v>
      </c>
      <c r="AE16" s="186">
        <f t="shared" si="2"/>
        <v>-67363.199999999997</v>
      </c>
      <c r="AF16" s="186">
        <f t="shared" si="2"/>
        <v>-68035.199999999997</v>
      </c>
      <c r="AG16" s="186">
        <f t="shared" si="2"/>
        <v>-68707.199999999997</v>
      </c>
      <c r="AH16" s="186">
        <f t="shared" si="2"/>
        <v>-69379.199999999997</v>
      </c>
      <c r="AI16" s="186">
        <f t="shared" si="2"/>
        <v>-70051.199999999997</v>
      </c>
      <c r="AJ16" s="186">
        <f t="shared" si="2"/>
        <v>-70353.600000000006</v>
      </c>
      <c r="AK16" s="186">
        <f t="shared" si="2"/>
        <v>-70656</v>
      </c>
      <c r="AL16" s="186">
        <f t="shared" si="2"/>
        <v>-70958.399999999994</v>
      </c>
      <c r="AM16" s="186">
        <f t="shared" si="2"/>
        <v>-71260.800000000003</v>
      </c>
    </row>
    <row r="17" spans="2:39" s="103" customFormat="1">
      <c r="B17" s="184" t="s">
        <v>137</v>
      </c>
      <c r="D17" s="186">
        <f>'Profit &amp; Loss'!D46</f>
        <v>-12500</v>
      </c>
      <c r="E17" s="186">
        <f>'Profit &amp; Loss'!E46</f>
        <v>-12500</v>
      </c>
      <c r="F17" s="186">
        <f>'Profit &amp; Loss'!F46</f>
        <v>-12500</v>
      </c>
      <c r="G17" s="186">
        <f>'Profit &amp; Loss'!G46</f>
        <v>-12500</v>
      </c>
      <c r="H17" s="186">
        <f>'Profit &amp; Loss'!H46</f>
        <v>-12500</v>
      </c>
      <c r="I17" s="186">
        <f>'Profit &amp; Loss'!I46</f>
        <v>-12500</v>
      </c>
      <c r="J17" s="186">
        <f>'Profit &amp; Loss'!J46</f>
        <v>-12500</v>
      </c>
      <c r="K17" s="186">
        <f>'Profit &amp; Loss'!K46</f>
        <v>-12500</v>
      </c>
      <c r="L17" s="186">
        <f>'Profit &amp; Loss'!L46</f>
        <v>-12500</v>
      </c>
      <c r="M17" s="186">
        <f>'Profit &amp; Loss'!M46</f>
        <v>-12500</v>
      </c>
      <c r="N17" s="186">
        <f>'Profit &amp; Loss'!N46</f>
        <v>-12500</v>
      </c>
      <c r="O17" s="661">
        <f>'Profit &amp; Loss'!O46</f>
        <v>-12500</v>
      </c>
      <c r="P17" s="187">
        <f>'Profit &amp; Loss'!P46</f>
        <v>-26666.666666666668</v>
      </c>
      <c r="Q17" s="186">
        <f>'Profit &amp; Loss'!Q46</f>
        <v>-26666.666666666668</v>
      </c>
      <c r="R17" s="186">
        <f>'Profit &amp; Loss'!R46</f>
        <v>-26666.666666666668</v>
      </c>
      <c r="S17" s="186">
        <f>'Profit &amp; Loss'!S46</f>
        <v>-26666.666666666668</v>
      </c>
      <c r="T17" s="186">
        <f>'Profit &amp; Loss'!T46</f>
        <v>-26666.666666666668</v>
      </c>
      <c r="U17" s="186">
        <f>'Profit &amp; Loss'!U46</f>
        <v>-26666.666666666668</v>
      </c>
      <c r="V17" s="186">
        <f>'Profit &amp; Loss'!V46</f>
        <v>-26666.666666666668</v>
      </c>
      <c r="W17" s="186">
        <f>'Profit &amp; Loss'!W46</f>
        <v>-26666.666666666668</v>
      </c>
      <c r="X17" s="186">
        <f>'Profit &amp; Loss'!X46</f>
        <v>-26666.666666666668</v>
      </c>
      <c r="Y17" s="186">
        <f>'Profit &amp; Loss'!Y46</f>
        <v>-26666.666666666668</v>
      </c>
      <c r="Z17" s="186">
        <f>'Profit &amp; Loss'!Z46</f>
        <v>-26666.666666666668</v>
      </c>
      <c r="AA17" s="661">
        <f>'Profit &amp; Loss'!AA46</f>
        <v>-26666.666666666668</v>
      </c>
      <c r="AB17" s="187">
        <f>'Profit &amp; Loss'!AB46</f>
        <v>-37500</v>
      </c>
      <c r="AC17" s="186">
        <f>'Profit &amp; Loss'!AC46</f>
        <v>-37500</v>
      </c>
      <c r="AD17" s="186">
        <f>'Profit &amp; Loss'!AD46</f>
        <v>-37500</v>
      </c>
      <c r="AE17" s="186">
        <f>'Profit &amp; Loss'!AE46</f>
        <v>-37500</v>
      </c>
      <c r="AF17" s="186">
        <f>'Profit &amp; Loss'!AF46</f>
        <v>-37500</v>
      </c>
      <c r="AG17" s="186">
        <f>'Profit &amp; Loss'!AG46</f>
        <v>-37500</v>
      </c>
      <c r="AH17" s="186">
        <f>'Profit &amp; Loss'!AH46</f>
        <v>-37500</v>
      </c>
      <c r="AI17" s="186">
        <f>'Profit &amp; Loss'!AI46</f>
        <v>-37500</v>
      </c>
      <c r="AJ17" s="186">
        <f>'Profit &amp; Loss'!AJ46</f>
        <v>-37500</v>
      </c>
      <c r="AK17" s="186">
        <f>'Profit &amp; Loss'!AK46</f>
        <v>-37500</v>
      </c>
      <c r="AL17" s="186">
        <f>'Profit &amp; Loss'!AL46</f>
        <v>-37500</v>
      </c>
      <c r="AM17" s="186">
        <f>'Profit &amp; Loss'!AM46</f>
        <v>-37500</v>
      </c>
    </row>
    <row r="18" spans="2:39" s="103" customFormat="1">
      <c r="B18" s="184" t="s">
        <v>138</v>
      </c>
      <c r="D18" s="186">
        <f t="shared" ref="D18:AM18" si="3">-D111</f>
        <v>-11499.999999999998</v>
      </c>
      <c r="E18" s="186">
        <f t="shared" si="3"/>
        <v>-5249.9999999999982</v>
      </c>
      <c r="F18" s="186">
        <f t="shared" si="3"/>
        <v>-9749.9999999999982</v>
      </c>
      <c r="G18" s="186">
        <f t="shared" si="3"/>
        <v>-11499.999999999998</v>
      </c>
      <c r="H18" s="186">
        <f t="shared" si="3"/>
        <v>-5749.9999999999982</v>
      </c>
      <c r="I18" s="186">
        <f t="shared" si="3"/>
        <v>-9849.9999999999982</v>
      </c>
      <c r="J18" s="186">
        <f t="shared" si="3"/>
        <v>-11599.999999999998</v>
      </c>
      <c r="K18" s="186">
        <f t="shared" si="3"/>
        <v>-5289.9999999999982</v>
      </c>
      <c r="L18" s="186">
        <f t="shared" si="3"/>
        <v>-9789.9999999999982</v>
      </c>
      <c r="M18" s="186">
        <f t="shared" si="3"/>
        <v>-11539.999999999998</v>
      </c>
      <c r="N18" s="186">
        <f t="shared" si="3"/>
        <v>-5289.9999999999982</v>
      </c>
      <c r="O18" s="661">
        <f t="shared" si="3"/>
        <v>-9789.9999999999982</v>
      </c>
      <c r="P18" s="187">
        <f t="shared" si="3"/>
        <v>-14750.000000000004</v>
      </c>
      <c r="Q18" s="186">
        <f t="shared" si="3"/>
        <v>-6000.0000000000045</v>
      </c>
      <c r="R18" s="186">
        <f t="shared" si="3"/>
        <v>-10750.000000000004</v>
      </c>
      <c r="S18" s="186">
        <f t="shared" si="3"/>
        <v>-14750.000000000004</v>
      </c>
      <c r="T18" s="186">
        <f t="shared" si="3"/>
        <v>-6680.0000000000045</v>
      </c>
      <c r="U18" s="186">
        <f t="shared" si="3"/>
        <v>-10830.000000000004</v>
      </c>
      <c r="V18" s="186">
        <f t="shared" si="3"/>
        <v>-14830.000000000004</v>
      </c>
      <c r="W18" s="186">
        <f t="shared" si="3"/>
        <v>-6080.0000000000045</v>
      </c>
      <c r="X18" s="186">
        <f t="shared" si="3"/>
        <v>-10790.000000000004</v>
      </c>
      <c r="Y18" s="186">
        <f t="shared" si="3"/>
        <v>-14790.000000000004</v>
      </c>
      <c r="Z18" s="186">
        <f t="shared" si="3"/>
        <v>-6040.0000000000045</v>
      </c>
      <c r="AA18" s="661">
        <f t="shared" si="3"/>
        <v>-10790.000000000004</v>
      </c>
      <c r="AB18" s="187">
        <f t="shared" si="3"/>
        <v>-15499.999999999998</v>
      </c>
      <c r="AC18" s="186">
        <f t="shared" si="3"/>
        <v>-6749.9999999999982</v>
      </c>
      <c r="AD18" s="186">
        <f t="shared" si="3"/>
        <v>-11999.999999999998</v>
      </c>
      <c r="AE18" s="186">
        <f t="shared" si="3"/>
        <v>-15619.999999999998</v>
      </c>
      <c r="AF18" s="186">
        <f t="shared" si="3"/>
        <v>-7569.9999999999982</v>
      </c>
      <c r="AG18" s="186">
        <f t="shared" si="3"/>
        <v>-12119.999999999998</v>
      </c>
      <c r="AH18" s="186">
        <f t="shared" si="3"/>
        <v>-15619.999999999998</v>
      </c>
      <c r="AI18" s="186">
        <f t="shared" si="3"/>
        <v>-6869.9999999999982</v>
      </c>
      <c r="AJ18" s="186">
        <f t="shared" si="3"/>
        <v>-12079.999999999998</v>
      </c>
      <c r="AK18" s="186">
        <f t="shared" si="3"/>
        <v>-15579.999999999998</v>
      </c>
      <c r="AL18" s="186">
        <f t="shared" si="3"/>
        <v>-6789.9999999999982</v>
      </c>
      <c r="AM18" s="186">
        <f t="shared" si="3"/>
        <v>-12039.999999999998</v>
      </c>
    </row>
    <row r="19" spans="2:39" s="103" customFormat="1">
      <c r="B19" s="184" t="s">
        <v>139</v>
      </c>
      <c r="D19" s="186">
        <f>-D117</f>
        <v>0</v>
      </c>
      <c r="E19" s="186">
        <f t="shared" ref="E19:AM19" si="4">-E117</f>
        <v>0</v>
      </c>
      <c r="F19" s="186">
        <f t="shared" si="4"/>
        <v>560.20000000000073</v>
      </c>
      <c r="G19" s="186">
        <f t="shared" si="4"/>
        <v>0</v>
      </c>
      <c r="H19" s="186">
        <f t="shared" si="4"/>
        <v>0</v>
      </c>
      <c r="I19" s="186">
        <f t="shared" si="4"/>
        <v>-16998.400000000001</v>
      </c>
      <c r="J19" s="186">
        <f t="shared" si="4"/>
        <v>0</v>
      </c>
      <c r="K19" s="186">
        <f t="shared" si="4"/>
        <v>0</v>
      </c>
      <c r="L19" s="186">
        <f t="shared" si="4"/>
        <v>-27677.399999999998</v>
      </c>
      <c r="M19" s="186">
        <f t="shared" si="4"/>
        <v>0</v>
      </c>
      <c r="N19" s="186">
        <f t="shared" si="4"/>
        <v>0</v>
      </c>
      <c r="O19" s="661">
        <f t="shared" si="4"/>
        <v>-30612.399999999998</v>
      </c>
      <c r="P19" s="186">
        <f t="shared" si="4"/>
        <v>0</v>
      </c>
      <c r="Q19" s="186">
        <f t="shared" si="4"/>
        <v>0</v>
      </c>
      <c r="R19" s="186">
        <f t="shared" si="4"/>
        <v>-32690.2</v>
      </c>
      <c r="S19" s="186">
        <f t="shared" si="4"/>
        <v>0</v>
      </c>
      <c r="T19" s="186">
        <f t="shared" si="4"/>
        <v>0</v>
      </c>
      <c r="U19" s="186">
        <f t="shared" si="4"/>
        <v>-39376.400000000001</v>
      </c>
      <c r="V19" s="186">
        <f t="shared" si="4"/>
        <v>0</v>
      </c>
      <c r="W19" s="186">
        <f t="shared" si="4"/>
        <v>0</v>
      </c>
      <c r="X19" s="186">
        <f t="shared" si="4"/>
        <v>-45403.199999999997</v>
      </c>
      <c r="Y19" s="186">
        <f t="shared" si="4"/>
        <v>0</v>
      </c>
      <c r="Z19" s="186">
        <f t="shared" si="4"/>
        <v>0</v>
      </c>
      <c r="AA19" s="661">
        <f t="shared" si="4"/>
        <v>-48637.399999999994</v>
      </c>
      <c r="AB19" s="186">
        <f t="shared" si="4"/>
        <v>0</v>
      </c>
      <c r="AC19" s="186">
        <f t="shared" si="4"/>
        <v>0</v>
      </c>
      <c r="AD19" s="186">
        <f t="shared" si="4"/>
        <v>-52325.8</v>
      </c>
      <c r="AE19" s="186">
        <f t="shared" si="4"/>
        <v>0</v>
      </c>
      <c r="AF19" s="186">
        <f t="shared" si="4"/>
        <v>0</v>
      </c>
      <c r="AG19" s="186">
        <f t="shared" si="4"/>
        <v>-56303.399999999994</v>
      </c>
      <c r="AH19" s="186">
        <f t="shared" si="4"/>
        <v>0</v>
      </c>
      <c r="AI19" s="186">
        <f t="shared" si="4"/>
        <v>0</v>
      </c>
      <c r="AJ19" s="186">
        <f t="shared" si="4"/>
        <v>-57838.2</v>
      </c>
      <c r="AK19" s="186">
        <f t="shared" si="4"/>
        <v>0</v>
      </c>
      <c r="AL19" s="186">
        <f t="shared" si="4"/>
        <v>0</v>
      </c>
      <c r="AM19" s="186">
        <f t="shared" si="4"/>
        <v>-58698.599999999991</v>
      </c>
    </row>
    <row r="20" spans="2:39">
      <c r="B20" s="184" t="s">
        <v>140</v>
      </c>
      <c r="D20" s="185">
        <f>'Profit &amp; Loss'!D64</f>
        <v>-5716.666666666667</v>
      </c>
      <c r="E20" s="185">
        <f>'Profit &amp; Loss'!E64</f>
        <v>-5636.8170372332252</v>
      </c>
      <c r="F20" s="185">
        <f>'Profit &amp; Loss'!F64</f>
        <v>-5556.5016182947538</v>
      </c>
      <c r="G20" s="185">
        <f>'Profit &amp; Loss'!G64</f>
        <v>-5475.7176927458086</v>
      </c>
      <c r="H20" s="185">
        <f>'Profit &amp; Loss'!H64</f>
        <v>-5394.4625276311599</v>
      </c>
      <c r="I20" s="185">
        <f>'Profit &amp; Loss'!I64</f>
        <v>-5312.7333740533441</v>
      </c>
      <c r="J20" s="185">
        <f>'Profit &amp; Loss'!J64</f>
        <v>-5230.5274670796562</v>
      </c>
      <c r="K20" s="185">
        <f>'Profit &amp; Loss'!K64</f>
        <v>-5147.8420256486233</v>
      </c>
      <c r="L20" s="185">
        <f>'Profit &amp; Loss'!L64</f>
        <v>-5064.6742524759102</v>
      </c>
      <c r="M20" s="185">
        <f>'Profit &amp; Loss'!M64</f>
        <v>-4981.0213339596876</v>
      </c>
      <c r="N20" s="185">
        <f>'Profit &amp; Loss'!N64</f>
        <v>-4896.8804400854533</v>
      </c>
      <c r="O20" s="660">
        <f>'Profit &amp; Loss'!O64</f>
        <v>-4812.2487243302867</v>
      </c>
      <c r="P20" s="185">
        <f>'Profit &amp; Loss'!P64</f>
        <v>-4727.1233235665495</v>
      </c>
      <c r="Q20" s="185">
        <f>'Profit &amp; Loss'!Q64</f>
        <v>-4641.5013579650222</v>
      </c>
      <c r="R20" s="185">
        <f>'Profit &amp; Loss'!R64</f>
        <v>-4555.3799308974876</v>
      </c>
      <c r="S20" s="185">
        <f>'Profit &amp; Loss'!S64</f>
        <v>-4468.7561288387242</v>
      </c>
      <c r="T20" s="185">
        <f>'Profit &amp; Loss'!T64</f>
        <v>-4381.6270212679519</v>
      </c>
      <c r="U20" s="185">
        <f>'Profit &amp; Loss'!U64</f>
        <v>-4293.9896605696831</v>
      </c>
      <c r="V20" s="185">
        <f>'Profit &amp; Loss'!V64</f>
        <v>-4205.8410819340079</v>
      </c>
      <c r="W20" s="185">
        <f>'Profit &amp; Loss'!W64</f>
        <v>-4117.1783032562917</v>
      </c>
      <c r="X20" s="185">
        <f>'Profit &amp; Loss'!X64</f>
        <v>-4027.9983250362889</v>
      </c>
      <c r="Y20" s="185">
        <f>'Profit &amp; Loss'!Y64</f>
        <v>-3938.2981302766684</v>
      </c>
      <c r="Z20" s="185">
        <f>'Profit &amp; Loss'!Z64</f>
        <v>-3848.0746843809511</v>
      </c>
      <c r="AA20" s="660">
        <f>'Profit &amp; Loss'!AA64</f>
        <v>-3757.3249350508418</v>
      </c>
      <c r="AB20" s="185">
        <f>'Profit &amp; Loss'!AB64</f>
        <v>-3666.0458121829747</v>
      </c>
      <c r="AC20" s="185">
        <f>'Profit &amp; Loss'!AC64</f>
        <v>-3574.2342277650423</v>
      </c>
      <c r="AD20" s="185">
        <f>'Profit &amp; Loss'!AD64</f>
        <v>-3481.8870757713407</v>
      </c>
      <c r="AE20" s="185">
        <f>'Profit &amp; Loss'!AE64</f>
        <v>-3389.0012320576752</v>
      </c>
      <c r="AF20" s="185">
        <f>'Profit &amp; Loss'!AF64</f>
        <v>-3295.5735542556804</v>
      </c>
      <c r="AG20" s="185">
        <f>'Profit &amp; Loss'!AG64</f>
        <v>-3201.6008816665067</v>
      </c>
      <c r="AH20" s="185">
        <f>'Profit &amp; Loss'!AH64</f>
        <v>-3107.0800351538969</v>
      </c>
      <c r="AI20" s="185">
        <f>'Profit &amp; Loss'!AI64</f>
        <v>-3012.0078170366296</v>
      </c>
      <c r="AJ20" s="185">
        <f>'Profit &amp; Loss'!AJ64</f>
        <v>-2916.3810109803449</v>
      </c>
      <c r="AK20" s="185">
        <f>'Profit &amp; Loss'!AK64</f>
        <v>-2820.196381888732</v>
      </c>
      <c r="AL20" s="185">
        <f>'Profit &amp; Loss'!AL64</f>
        <v>-2723.4506757940849</v>
      </c>
      <c r="AM20" s="185">
        <f>'Profit &amp; Loss'!AM64</f>
        <v>-2626.1406197472193</v>
      </c>
    </row>
    <row r="21" spans="2:39">
      <c r="B21" s="363" t="s">
        <v>141</v>
      </c>
      <c r="C21" s="337"/>
      <c r="D21" s="364">
        <f>-D127</f>
        <v>0</v>
      </c>
      <c r="E21" s="364">
        <f t="shared" ref="E21:AM21" si="5">-E127</f>
        <v>0</v>
      </c>
      <c r="F21" s="364">
        <f t="shared" si="5"/>
        <v>0</v>
      </c>
      <c r="G21" s="364">
        <f t="shared" si="5"/>
        <v>0</v>
      </c>
      <c r="H21" s="364">
        <f t="shared" si="5"/>
        <v>0</v>
      </c>
      <c r="I21" s="364">
        <f t="shared" si="5"/>
        <v>0</v>
      </c>
      <c r="J21" s="364">
        <f t="shared" si="5"/>
        <v>0</v>
      </c>
      <c r="K21" s="364">
        <f t="shared" si="5"/>
        <v>0</v>
      </c>
      <c r="L21" s="364">
        <f t="shared" si="5"/>
        <v>0</v>
      </c>
      <c r="M21" s="364">
        <f t="shared" si="5"/>
        <v>0</v>
      </c>
      <c r="N21" s="364">
        <f t="shared" si="5"/>
        <v>0</v>
      </c>
      <c r="O21" s="662">
        <f t="shared" si="5"/>
        <v>0</v>
      </c>
      <c r="P21" s="364">
        <f t="shared" si="5"/>
        <v>0</v>
      </c>
      <c r="Q21" s="364">
        <f t="shared" si="5"/>
        <v>0</v>
      </c>
      <c r="R21" s="364">
        <f t="shared" si="5"/>
        <v>0</v>
      </c>
      <c r="S21" s="364">
        <f t="shared" si="5"/>
        <v>0</v>
      </c>
      <c r="T21" s="364">
        <f t="shared" si="5"/>
        <v>0</v>
      </c>
      <c r="U21" s="364">
        <f t="shared" si="5"/>
        <v>0</v>
      </c>
      <c r="V21" s="364">
        <f t="shared" si="5"/>
        <v>0</v>
      </c>
      <c r="W21" s="364">
        <f t="shared" si="5"/>
        <v>0</v>
      </c>
      <c r="X21" s="364">
        <f ca="1">-X127</f>
        <v>0</v>
      </c>
      <c r="Y21" s="364">
        <f t="shared" si="5"/>
        <v>0</v>
      </c>
      <c r="Z21" s="364">
        <f t="shared" si="5"/>
        <v>0</v>
      </c>
      <c r="AA21" s="662">
        <f t="shared" si="5"/>
        <v>0</v>
      </c>
      <c r="AB21" s="364">
        <f t="shared" si="5"/>
        <v>0</v>
      </c>
      <c r="AC21" s="364">
        <f t="shared" si="5"/>
        <v>0</v>
      </c>
      <c r="AD21" s="364">
        <f t="shared" si="5"/>
        <v>0</v>
      </c>
      <c r="AE21" s="364">
        <f t="shared" si="5"/>
        <v>0</v>
      </c>
      <c r="AF21" s="364">
        <f t="shared" si="5"/>
        <v>0</v>
      </c>
      <c r="AG21" s="364">
        <f t="shared" si="5"/>
        <v>0</v>
      </c>
      <c r="AH21" s="364">
        <f t="shared" si="5"/>
        <v>0</v>
      </c>
      <c r="AI21" s="364">
        <f t="shared" si="5"/>
        <v>0</v>
      </c>
      <c r="AJ21" s="364">
        <f ca="1">-AJ127</f>
        <v>-27201.362791350966</v>
      </c>
      <c r="AK21" s="364">
        <f t="shared" si="5"/>
        <v>0</v>
      </c>
      <c r="AL21" s="364">
        <f t="shared" si="5"/>
        <v>0</v>
      </c>
      <c r="AM21" s="364">
        <f t="shared" si="5"/>
        <v>0</v>
      </c>
    </row>
    <row r="22" spans="2:39">
      <c r="D22" s="185">
        <f t="shared" ref="D22:AM22" si="6">SUM(D16:D21)</f>
        <v>-29716.666666666668</v>
      </c>
      <c r="E22" s="185">
        <f t="shared" si="6"/>
        <v>-94012.817037233224</v>
      </c>
      <c r="F22" s="185">
        <f t="shared" si="6"/>
        <v>-38174.701618294755</v>
      </c>
      <c r="G22" s="185">
        <f t="shared" si="6"/>
        <v>-42866.517692745801</v>
      </c>
      <c r="H22" s="185">
        <f t="shared" si="6"/>
        <v>-41621.662527631153</v>
      </c>
      <c r="I22" s="185">
        <f t="shared" si="6"/>
        <v>-65302.333374053342</v>
      </c>
      <c r="J22" s="185">
        <f t="shared" si="6"/>
        <v>-54015.727467079654</v>
      </c>
      <c r="K22" s="185">
        <f t="shared" si="6"/>
        <v>-54607.042025648618</v>
      </c>
      <c r="L22" s="185">
        <f t="shared" si="6"/>
        <v>-91609.274252475909</v>
      </c>
      <c r="M22" s="185">
        <f t="shared" si="6"/>
        <v>-66186.221333959678</v>
      </c>
      <c r="N22" s="185">
        <f t="shared" si="6"/>
        <v>-60440.080440085454</v>
      </c>
      <c r="O22" s="660">
        <f t="shared" si="6"/>
        <v>-96745.848724330281</v>
      </c>
      <c r="P22" s="185">
        <f t="shared" si="6"/>
        <v>-85762.989990233211</v>
      </c>
      <c r="Q22" s="185">
        <f t="shared" si="6"/>
        <v>-91856.568024631692</v>
      </c>
      <c r="R22" s="185">
        <f t="shared" si="6"/>
        <v>-118201.84659756414</v>
      </c>
      <c r="S22" s="185">
        <f t="shared" si="6"/>
        <v>-90416.222795505397</v>
      </c>
      <c r="T22" s="185">
        <f t="shared" si="6"/>
        <v>-83250.293687934623</v>
      </c>
      <c r="U22" s="185">
        <f t="shared" si="6"/>
        <v>-129840.25632723635</v>
      </c>
      <c r="V22" s="185">
        <f t="shared" si="6"/>
        <v>-98990.907748600672</v>
      </c>
      <c r="W22" s="185">
        <f t="shared" si="6"/>
        <v>-91647.444969922959</v>
      </c>
      <c r="X22" s="185">
        <f t="shared" ca="1" si="6"/>
        <v>-143183.46499170296</v>
      </c>
      <c r="Y22" s="185">
        <f t="shared" si="6"/>
        <v>-103202.56479694333</v>
      </c>
      <c r="Z22" s="185">
        <f t="shared" si="6"/>
        <v>-95874.341351047609</v>
      </c>
      <c r="AA22" s="660">
        <f t="shared" si="6"/>
        <v>-150296.59160171752</v>
      </c>
      <c r="AB22" s="185">
        <f t="shared" si="6"/>
        <v>-117732.84581218298</v>
      </c>
      <c r="AC22" s="185">
        <f t="shared" si="6"/>
        <v>-125641.83422776505</v>
      </c>
      <c r="AD22" s="185">
        <f t="shared" si="6"/>
        <v>-171898.08707577136</v>
      </c>
      <c r="AE22" s="185">
        <f t="shared" si="6"/>
        <v>-123872.20123205768</v>
      </c>
      <c r="AF22" s="185">
        <f t="shared" si="6"/>
        <v>-116400.77355425568</v>
      </c>
      <c r="AG22" s="185">
        <f t="shared" si="6"/>
        <v>-177832.20088166647</v>
      </c>
      <c r="AH22" s="185">
        <f t="shared" si="6"/>
        <v>-125606.28003515389</v>
      </c>
      <c r="AI22" s="185">
        <f t="shared" si="6"/>
        <v>-117433.20781703663</v>
      </c>
      <c r="AJ22" s="185">
        <f t="shared" ca="1" si="6"/>
        <v>-207889.54380233129</v>
      </c>
      <c r="AK22" s="185">
        <f t="shared" si="6"/>
        <v>-126556.19638188873</v>
      </c>
      <c r="AL22" s="185">
        <f t="shared" si="6"/>
        <v>-117971.85067579408</v>
      </c>
      <c r="AM22" s="185">
        <f t="shared" si="6"/>
        <v>-182125.54061974722</v>
      </c>
    </row>
    <row r="23" spans="2:39">
      <c r="D23" s="185"/>
      <c r="E23" s="185"/>
      <c r="F23" s="185"/>
      <c r="G23" s="185"/>
      <c r="H23" s="185"/>
      <c r="I23" s="185"/>
      <c r="J23" s="185"/>
      <c r="K23" s="185"/>
      <c r="L23" s="185"/>
      <c r="M23" s="185"/>
      <c r="N23" s="185"/>
      <c r="O23" s="660"/>
      <c r="P23" s="185"/>
      <c r="Q23" s="185"/>
      <c r="R23" s="185"/>
      <c r="S23" s="185"/>
      <c r="T23" s="185"/>
      <c r="U23" s="185"/>
      <c r="V23" s="185"/>
      <c r="W23" s="185"/>
      <c r="X23" s="185"/>
      <c r="Y23" s="185"/>
      <c r="Z23" s="185"/>
      <c r="AA23" s="660"/>
      <c r="AB23" s="185"/>
      <c r="AC23" s="185"/>
      <c r="AD23" s="185"/>
      <c r="AE23" s="185"/>
      <c r="AF23" s="185"/>
      <c r="AG23" s="185"/>
      <c r="AH23" s="185"/>
      <c r="AI23" s="185"/>
      <c r="AJ23" s="185"/>
      <c r="AK23" s="185"/>
      <c r="AL23" s="185"/>
      <c r="AM23" s="185"/>
    </row>
    <row r="24" spans="2:39" ht="17" thickBot="1">
      <c r="B24" s="365" t="s">
        <v>142</v>
      </c>
      <c r="C24" s="365"/>
      <c r="D24" s="365">
        <f t="shared" ref="D24:AM24" si="7">D13+D22</f>
        <v>-29716.666666666668</v>
      </c>
      <c r="E24" s="365">
        <f t="shared" si="7"/>
        <v>-66100.817037233224</v>
      </c>
      <c r="F24" s="365">
        <f t="shared" si="7"/>
        <v>-9446.7016182947555</v>
      </c>
      <c r="G24" s="365">
        <f t="shared" si="7"/>
        <v>-7922.5176927458015</v>
      </c>
      <c r="H24" s="365">
        <f t="shared" si="7"/>
        <v>5568.3374723688466</v>
      </c>
      <c r="I24" s="365">
        <f t="shared" si="7"/>
        <v>-11404.333374053342</v>
      </c>
      <c r="J24" s="365">
        <f t="shared" si="7"/>
        <v>10190.272532920346</v>
      </c>
      <c r="K24" s="365">
        <f t="shared" si="7"/>
        <v>27106.957974351382</v>
      </c>
      <c r="L24" s="365">
        <f t="shared" si="7"/>
        <v>2482.7257475240913</v>
      </c>
      <c r="M24" s="365">
        <f t="shared" si="7"/>
        <v>29483.778666040322</v>
      </c>
      <c r="N24" s="365">
        <f t="shared" si="7"/>
        <v>36807.919559914546</v>
      </c>
      <c r="O24" s="663">
        <f t="shared" si="7"/>
        <v>3880.1512756697193</v>
      </c>
      <c r="P24" s="365">
        <f t="shared" si="7"/>
        <v>16441.010009766789</v>
      </c>
      <c r="Q24" s="365">
        <f t="shared" si="7"/>
        <v>18405.431975368308</v>
      </c>
      <c r="R24" s="365">
        <f t="shared" si="7"/>
        <v>-5281.8465975641448</v>
      </c>
      <c r="S24" s="365">
        <f t="shared" si="7"/>
        <v>25161.777204494603</v>
      </c>
      <c r="T24" s="365">
        <f t="shared" si="7"/>
        <v>34985.706312065377</v>
      </c>
      <c r="U24" s="365">
        <f t="shared" si="7"/>
        <v>-3546.2563272363477</v>
      </c>
      <c r="V24" s="365">
        <f t="shared" si="7"/>
        <v>40221.092251399328</v>
      </c>
      <c r="W24" s="365">
        <f t="shared" si="7"/>
        <v>51482.555030077041</v>
      </c>
      <c r="X24" s="365">
        <f t="shared" ca="1" si="7"/>
        <v>3918.5350082970399</v>
      </c>
      <c r="Y24" s="365">
        <f t="shared" si="7"/>
        <v>47871.435203056666</v>
      </c>
      <c r="Z24" s="365">
        <f t="shared" si="7"/>
        <v>59171.658648952391</v>
      </c>
      <c r="AA24" s="663">
        <f t="shared" si="7"/>
        <v>7755.4083982824814</v>
      </c>
      <c r="AB24" s="365">
        <f t="shared" si="7"/>
        <v>41825.154187817025</v>
      </c>
      <c r="AC24" s="365">
        <f t="shared" si="7"/>
        <v>47368.165772234948</v>
      </c>
      <c r="AD24" s="365">
        <f t="shared" si="7"/>
        <v>3343.9129242286435</v>
      </c>
      <c r="AE24" s="365">
        <f t="shared" si="7"/>
        <v>53601.798767942324</v>
      </c>
      <c r="AF24" s="365">
        <f t="shared" si="7"/>
        <v>62993.226445744323</v>
      </c>
      <c r="AG24" s="365">
        <f t="shared" si="7"/>
        <v>3481.7991183335253</v>
      </c>
      <c r="AH24" s="365">
        <f t="shared" si="7"/>
        <v>57627.71996484611</v>
      </c>
      <c r="AI24" s="365">
        <f t="shared" si="7"/>
        <v>67720.792182963371</v>
      </c>
      <c r="AJ24" s="365">
        <f t="shared" ca="1" si="7"/>
        <v>-21859.543802331289</v>
      </c>
      <c r="AK24" s="365">
        <f t="shared" si="7"/>
        <v>60349.803618111269</v>
      </c>
      <c r="AL24" s="365">
        <f t="shared" si="7"/>
        <v>69810.149324205922</v>
      </c>
      <c r="AM24" s="365">
        <f t="shared" si="7"/>
        <v>6532.4593802527816</v>
      </c>
    </row>
    <row r="25" spans="2:39" ht="17" thickTop="1">
      <c r="D25" s="185"/>
      <c r="E25" s="185"/>
      <c r="F25" s="185"/>
      <c r="G25" s="185"/>
      <c r="H25" s="185"/>
      <c r="I25" s="185"/>
      <c r="J25" s="185"/>
      <c r="K25" s="185"/>
      <c r="L25" s="185"/>
      <c r="M25" s="185"/>
      <c r="N25" s="185"/>
      <c r="O25" s="660"/>
      <c r="P25" s="185"/>
      <c r="Q25" s="185"/>
      <c r="R25" s="185"/>
      <c r="S25" s="185"/>
      <c r="T25" s="185"/>
      <c r="U25" s="185"/>
      <c r="V25" s="185"/>
      <c r="W25" s="185"/>
      <c r="X25" s="185"/>
      <c r="Y25" s="185"/>
      <c r="Z25" s="185"/>
      <c r="AA25" s="660"/>
      <c r="AB25" s="185"/>
      <c r="AC25" s="185"/>
      <c r="AD25" s="185"/>
      <c r="AE25" s="185"/>
      <c r="AF25" s="185"/>
      <c r="AG25" s="185"/>
      <c r="AH25" s="185"/>
      <c r="AI25" s="185"/>
      <c r="AJ25" s="185"/>
      <c r="AK25" s="185"/>
      <c r="AL25" s="185"/>
      <c r="AM25" s="185"/>
    </row>
    <row r="26" spans="2:39" s="130" customFormat="1" ht="19">
      <c r="B26" s="183" t="s">
        <v>48</v>
      </c>
      <c r="D26" s="74"/>
      <c r="E26" s="74"/>
      <c r="F26" s="74"/>
      <c r="G26" s="74"/>
      <c r="H26" s="74"/>
      <c r="I26" s="74"/>
      <c r="J26" s="74"/>
      <c r="K26" s="74"/>
      <c r="L26" s="74"/>
      <c r="M26" s="74"/>
      <c r="N26" s="74"/>
      <c r="O26" s="604"/>
      <c r="P26" s="131"/>
      <c r="Q26" s="74"/>
      <c r="R26" s="74"/>
      <c r="S26" s="74"/>
      <c r="T26" s="74"/>
      <c r="U26" s="74"/>
      <c r="V26" s="74"/>
      <c r="W26" s="74"/>
      <c r="X26" s="74"/>
      <c r="Y26" s="74"/>
      <c r="Z26" s="74"/>
      <c r="AA26" s="604"/>
      <c r="AB26" s="131"/>
      <c r="AC26" s="74"/>
      <c r="AD26" s="74"/>
      <c r="AE26" s="74"/>
      <c r="AF26" s="74"/>
      <c r="AG26" s="74"/>
      <c r="AH26" s="74"/>
      <c r="AI26" s="74"/>
      <c r="AJ26" s="74"/>
      <c r="AK26" s="74"/>
      <c r="AL26" s="74"/>
      <c r="AM26" s="74"/>
    </row>
    <row r="27" spans="2:39" ht="12" customHeight="1">
      <c r="D27" s="185"/>
      <c r="E27" s="185"/>
      <c r="F27" s="185"/>
      <c r="G27" s="185"/>
      <c r="H27" s="185"/>
      <c r="I27" s="185"/>
      <c r="J27" s="185"/>
      <c r="K27" s="185"/>
      <c r="L27" s="185"/>
      <c r="M27" s="185"/>
      <c r="N27" s="185"/>
      <c r="O27" s="660"/>
      <c r="P27" s="185"/>
      <c r="Q27" s="185"/>
      <c r="R27" s="185"/>
      <c r="S27" s="185"/>
      <c r="T27" s="185"/>
      <c r="U27" s="185"/>
      <c r="V27" s="185"/>
      <c r="W27" s="185"/>
      <c r="X27" s="185"/>
      <c r="Y27" s="185"/>
      <c r="Z27" s="185"/>
      <c r="AA27" s="660"/>
      <c r="AB27" s="185"/>
      <c r="AC27" s="185"/>
      <c r="AD27" s="185"/>
      <c r="AE27" s="185"/>
      <c r="AF27" s="185"/>
      <c r="AG27" s="185"/>
      <c r="AH27" s="185"/>
      <c r="AI27" s="185"/>
      <c r="AJ27" s="185"/>
      <c r="AK27" s="185"/>
      <c r="AL27" s="185"/>
      <c r="AM27" s="185"/>
    </row>
    <row r="28" spans="2:39">
      <c r="B28" s="336" t="s">
        <v>133</v>
      </c>
      <c r="C28" s="337"/>
      <c r="D28" s="364"/>
      <c r="E28" s="364"/>
      <c r="F28" s="364"/>
      <c r="G28" s="364"/>
      <c r="H28" s="364"/>
      <c r="I28" s="364"/>
      <c r="J28" s="364"/>
      <c r="K28" s="364"/>
      <c r="L28" s="364"/>
      <c r="M28" s="364"/>
      <c r="N28" s="364"/>
      <c r="O28" s="662"/>
      <c r="P28" s="364"/>
      <c r="Q28" s="364"/>
      <c r="R28" s="364"/>
      <c r="S28" s="364"/>
      <c r="T28" s="364"/>
      <c r="U28" s="364"/>
      <c r="V28" s="364"/>
      <c r="W28" s="364"/>
      <c r="X28" s="364"/>
      <c r="Y28" s="364"/>
      <c r="Z28" s="364"/>
      <c r="AA28" s="662"/>
      <c r="AB28" s="364"/>
      <c r="AC28" s="364"/>
      <c r="AD28" s="364"/>
      <c r="AE28" s="364"/>
      <c r="AF28" s="364"/>
      <c r="AG28" s="364"/>
      <c r="AH28" s="364"/>
      <c r="AI28" s="364"/>
      <c r="AJ28" s="364"/>
      <c r="AK28" s="364"/>
      <c r="AL28" s="364"/>
      <c r="AM28" s="364"/>
    </row>
    <row r="29" spans="2:39">
      <c r="B29" s="184" t="s">
        <v>143</v>
      </c>
      <c r="D29" s="185">
        <v>0</v>
      </c>
      <c r="E29" s="185">
        <v>0</v>
      </c>
      <c r="F29" s="185">
        <v>0</v>
      </c>
      <c r="G29" s="185">
        <v>0</v>
      </c>
      <c r="H29" s="185">
        <v>0</v>
      </c>
      <c r="I29" s="185">
        <v>0</v>
      </c>
      <c r="J29" s="185">
        <v>0</v>
      </c>
      <c r="K29" s="185">
        <v>0</v>
      </c>
      <c r="L29" s="185">
        <v>0</v>
      </c>
      <c r="M29" s="185">
        <v>0</v>
      </c>
      <c r="N29" s="185">
        <v>0</v>
      </c>
      <c r="O29" s="660">
        <v>0</v>
      </c>
      <c r="P29" s="185">
        <v>0</v>
      </c>
      <c r="Q29" s="185">
        <v>0</v>
      </c>
      <c r="R29" s="185">
        <v>0</v>
      </c>
      <c r="S29" s="185">
        <v>0</v>
      </c>
      <c r="T29" s="185">
        <v>0</v>
      </c>
      <c r="U29" s="185">
        <v>0</v>
      </c>
      <c r="V29" s="185">
        <v>0</v>
      </c>
      <c r="W29" s="185">
        <v>0</v>
      </c>
      <c r="X29" s="185">
        <v>0</v>
      </c>
      <c r="Y29" s="185">
        <v>0</v>
      </c>
      <c r="Z29" s="185">
        <v>0</v>
      </c>
      <c r="AA29" s="660">
        <v>0</v>
      </c>
      <c r="AB29" s="185">
        <v>0</v>
      </c>
      <c r="AC29" s="185">
        <v>0</v>
      </c>
      <c r="AD29" s="185">
        <v>0</v>
      </c>
      <c r="AE29" s="185">
        <v>0</v>
      </c>
      <c r="AF29" s="185">
        <v>0</v>
      </c>
      <c r="AG29" s="185">
        <v>0</v>
      </c>
      <c r="AH29" s="185">
        <v>0</v>
      </c>
      <c r="AI29" s="185">
        <v>0</v>
      </c>
      <c r="AJ29" s="185">
        <v>0</v>
      </c>
      <c r="AK29" s="185">
        <v>0</v>
      </c>
      <c r="AL29" s="185">
        <v>0</v>
      </c>
      <c r="AM29" s="185">
        <v>0</v>
      </c>
    </row>
    <row r="30" spans="2:39">
      <c r="B30" s="363" t="s">
        <v>144</v>
      </c>
      <c r="C30" s="337"/>
      <c r="D30" s="364">
        <f t="shared" ref="D30:AM30" si="8">-D121</f>
        <v>0</v>
      </c>
      <c r="E30" s="364">
        <f t="shared" si="8"/>
        <v>0</v>
      </c>
      <c r="F30" s="364">
        <f t="shared" si="8"/>
        <v>62000</v>
      </c>
      <c r="G30" s="364">
        <f t="shared" si="8"/>
        <v>0</v>
      </c>
      <c r="H30" s="364">
        <f t="shared" si="8"/>
        <v>0</v>
      </c>
      <c r="I30" s="364">
        <f t="shared" si="8"/>
        <v>0</v>
      </c>
      <c r="J30" s="364">
        <f t="shared" si="8"/>
        <v>0</v>
      </c>
      <c r="K30" s="364">
        <f t="shared" si="8"/>
        <v>0</v>
      </c>
      <c r="L30" s="364">
        <f t="shared" si="8"/>
        <v>0</v>
      </c>
      <c r="M30" s="364">
        <f t="shared" si="8"/>
        <v>0</v>
      </c>
      <c r="N30" s="364">
        <f t="shared" si="8"/>
        <v>0</v>
      </c>
      <c r="O30" s="662">
        <f t="shared" si="8"/>
        <v>0</v>
      </c>
      <c r="P30" s="364">
        <f t="shared" si="8"/>
        <v>0</v>
      </c>
      <c r="Q30" s="364">
        <f t="shared" si="8"/>
        <v>0</v>
      </c>
      <c r="R30" s="364">
        <f t="shared" si="8"/>
        <v>0</v>
      </c>
      <c r="S30" s="364">
        <f t="shared" si="8"/>
        <v>0</v>
      </c>
      <c r="T30" s="364">
        <f t="shared" si="8"/>
        <v>0</v>
      </c>
      <c r="U30" s="364">
        <f t="shared" si="8"/>
        <v>0</v>
      </c>
      <c r="V30" s="364">
        <f t="shared" si="8"/>
        <v>0</v>
      </c>
      <c r="W30" s="364">
        <f t="shared" si="8"/>
        <v>0</v>
      </c>
      <c r="X30" s="364">
        <f t="shared" si="8"/>
        <v>0</v>
      </c>
      <c r="Y30" s="364">
        <f t="shared" si="8"/>
        <v>0</v>
      </c>
      <c r="Z30" s="364">
        <f t="shared" si="8"/>
        <v>0</v>
      </c>
      <c r="AA30" s="662">
        <f t="shared" si="8"/>
        <v>0</v>
      </c>
      <c r="AB30" s="364">
        <f t="shared" si="8"/>
        <v>0</v>
      </c>
      <c r="AC30" s="364">
        <f t="shared" si="8"/>
        <v>0</v>
      </c>
      <c r="AD30" s="364">
        <f t="shared" si="8"/>
        <v>0</v>
      </c>
      <c r="AE30" s="364">
        <f t="shared" si="8"/>
        <v>0</v>
      </c>
      <c r="AF30" s="364">
        <f t="shared" si="8"/>
        <v>0</v>
      </c>
      <c r="AG30" s="364">
        <f t="shared" si="8"/>
        <v>0</v>
      </c>
      <c r="AH30" s="364">
        <f t="shared" si="8"/>
        <v>0</v>
      </c>
      <c r="AI30" s="364">
        <f t="shared" si="8"/>
        <v>0</v>
      </c>
      <c r="AJ30" s="364">
        <f t="shared" si="8"/>
        <v>0</v>
      </c>
      <c r="AK30" s="364">
        <f t="shared" si="8"/>
        <v>0</v>
      </c>
      <c r="AL30" s="364">
        <f t="shared" si="8"/>
        <v>0</v>
      </c>
      <c r="AM30" s="364">
        <f t="shared" si="8"/>
        <v>0</v>
      </c>
    </row>
    <row r="31" spans="2:39">
      <c r="B31" s="184"/>
      <c r="D31" s="185">
        <f t="shared" ref="D31:AM31" si="9">SUM(D29:D30)</f>
        <v>0</v>
      </c>
      <c r="E31" s="185">
        <f t="shared" si="9"/>
        <v>0</v>
      </c>
      <c r="F31" s="185">
        <f t="shared" si="9"/>
        <v>62000</v>
      </c>
      <c r="G31" s="185">
        <f t="shared" si="9"/>
        <v>0</v>
      </c>
      <c r="H31" s="185">
        <f t="shared" si="9"/>
        <v>0</v>
      </c>
      <c r="I31" s="185">
        <f t="shared" si="9"/>
        <v>0</v>
      </c>
      <c r="J31" s="185">
        <f t="shared" si="9"/>
        <v>0</v>
      </c>
      <c r="K31" s="185">
        <f t="shared" si="9"/>
        <v>0</v>
      </c>
      <c r="L31" s="185">
        <f t="shared" si="9"/>
        <v>0</v>
      </c>
      <c r="M31" s="185">
        <f t="shared" si="9"/>
        <v>0</v>
      </c>
      <c r="N31" s="185">
        <f t="shared" si="9"/>
        <v>0</v>
      </c>
      <c r="O31" s="660">
        <f t="shared" si="9"/>
        <v>0</v>
      </c>
      <c r="P31" s="185">
        <f t="shared" si="9"/>
        <v>0</v>
      </c>
      <c r="Q31" s="185">
        <f t="shared" si="9"/>
        <v>0</v>
      </c>
      <c r="R31" s="185">
        <f t="shared" si="9"/>
        <v>0</v>
      </c>
      <c r="S31" s="185">
        <f t="shared" si="9"/>
        <v>0</v>
      </c>
      <c r="T31" s="185">
        <f t="shared" si="9"/>
        <v>0</v>
      </c>
      <c r="U31" s="185">
        <f t="shared" si="9"/>
        <v>0</v>
      </c>
      <c r="V31" s="185">
        <f t="shared" si="9"/>
        <v>0</v>
      </c>
      <c r="W31" s="185">
        <f t="shared" si="9"/>
        <v>0</v>
      </c>
      <c r="X31" s="185">
        <f t="shared" si="9"/>
        <v>0</v>
      </c>
      <c r="Y31" s="185">
        <f t="shared" si="9"/>
        <v>0</v>
      </c>
      <c r="Z31" s="185">
        <f t="shared" si="9"/>
        <v>0</v>
      </c>
      <c r="AA31" s="660">
        <f t="shared" si="9"/>
        <v>0</v>
      </c>
      <c r="AB31" s="185">
        <f t="shared" si="9"/>
        <v>0</v>
      </c>
      <c r="AC31" s="185">
        <f t="shared" si="9"/>
        <v>0</v>
      </c>
      <c r="AD31" s="185">
        <f t="shared" si="9"/>
        <v>0</v>
      </c>
      <c r="AE31" s="185">
        <f t="shared" si="9"/>
        <v>0</v>
      </c>
      <c r="AF31" s="185">
        <f t="shared" si="9"/>
        <v>0</v>
      </c>
      <c r="AG31" s="185">
        <f t="shared" si="9"/>
        <v>0</v>
      </c>
      <c r="AH31" s="185">
        <f t="shared" si="9"/>
        <v>0</v>
      </c>
      <c r="AI31" s="185">
        <f t="shared" si="9"/>
        <v>0</v>
      </c>
      <c r="AJ31" s="185">
        <f t="shared" si="9"/>
        <v>0</v>
      </c>
      <c r="AK31" s="185">
        <f t="shared" si="9"/>
        <v>0</v>
      </c>
      <c r="AL31" s="185">
        <f t="shared" si="9"/>
        <v>0</v>
      </c>
      <c r="AM31" s="185">
        <f t="shared" si="9"/>
        <v>0</v>
      </c>
    </row>
    <row r="32" spans="2:39" ht="12" customHeight="1">
      <c r="B32" s="184"/>
      <c r="D32" s="185"/>
      <c r="E32" s="185"/>
      <c r="F32" s="185"/>
      <c r="G32" s="185"/>
      <c r="H32" s="185"/>
      <c r="I32" s="185"/>
      <c r="J32" s="185"/>
      <c r="K32" s="185"/>
      <c r="L32" s="185"/>
      <c r="M32" s="185"/>
      <c r="N32" s="185"/>
      <c r="O32" s="660"/>
      <c r="P32" s="185"/>
      <c r="Q32" s="185"/>
      <c r="R32" s="185"/>
      <c r="S32" s="185"/>
      <c r="T32" s="185"/>
      <c r="U32" s="185"/>
      <c r="V32" s="185"/>
      <c r="W32" s="185"/>
      <c r="X32" s="185"/>
      <c r="Y32" s="185"/>
      <c r="Z32" s="185"/>
      <c r="AA32" s="660"/>
      <c r="AB32" s="185"/>
      <c r="AC32" s="185"/>
      <c r="AD32" s="185"/>
      <c r="AE32" s="185"/>
      <c r="AF32" s="185"/>
      <c r="AG32" s="185"/>
      <c r="AH32" s="185"/>
      <c r="AI32" s="185"/>
      <c r="AJ32" s="185"/>
      <c r="AK32" s="185"/>
      <c r="AL32" s="185"/>
      <c r="AM32" s="185"/>
    </row>
    <row r="33" spans="2:39">
      <c r="B33" s="336" t="s">
        <v>135</v>
      </c>
      <c r="C33" s="337"/>
      <c r="D33" s="364"/>
      <c r="E33" s="364"/>
      <c r="F33" s="364"/>
      <c r="G33" s="364"/>
      <c r="H33" s="364"/>
      <c r="I33" s="364"/>
      <c r="J33" s="364"/>
      <c r="K33" s="364"/>
      <c r="L33" s="364"/>
      <c r="M33" s="364"/>
      <c r="N33" s="364"/>
      <c r="O33" s="662"/>
      <c r="P33" s="364"/>
      <c r="Q33" s="364"/>
      <c r="R33" s="364"/>
      <c r="S33" s="364"/>
      <c r="T33" s="364"/>
      <c r="U33" s="364"/>
      <c r="V33" s="364"/>
      <c r="W33" s="364"/>
      <c r="X33" s="364"/>
      <c r="Y33" s="364"/>
      <c r="Z33" s="364"/>
      <c r="AA33" s="662"/>
      <c r="AB33" s="364"/>
      <c r="AC33" s="364"/>
      <c r="AD33" s="364"/>
      <c r="AE33" s="364"/>
      <c r="AF33" s="364"/>
      <c r="AG33" s="364"/>
      <c r="AH33" s="364"/>
      <c r="AI33" s="364"/>
      <c r="AJ33" s="364"/>
      <c r="AK33" s="364"/>
      <c r="AL33" s="364"/>
      <c r="AM33" s="364"/>
    </row>
    <row r="34" spans="2:39">
      <c r="B34" s="184" t="s">
        <v>59</v>
      </c>
      <c r="D34" s="185">
        <f>-D137</f>
        <v>-1400000</v>
      </c>
      <c r="E34" s="185">
        <f>-E137</f>
        <v>0</v>
      </c>
      <c r="F34" s="185">
        <f>-F137</f>
        <v>-372000</v>
      </c>
      <c r="G34" s="185">
        <f t="shared" ref="G34:AM34" si="10">-G137</f>
        <v>0</v>
      </c>
      <c r="H34" s="185">
        <f t="shared" si="10"/>
        <v>0</v>
      </c>
      <c r="I34" s="185">
        <f t="shared" si="10"/>
        <v>0</v>
      </c>
      <c r="J34" s="185">
        <f t="shared" si="10"/>
        <v>0</v>
      </c>
      <c r="K34" s="185">
        <f t="shared" si="10"/>
        <v>0</v>
      </c>
      <c r="L34" s="185">
        <f t="shared" si="10"/>
        <v>0</v>
      </c>
      <c r="M34" s="185">
        <f t="shared" si="10"/>
        <v>0</v>
      </c>
      <c r="N34" s="185">
        <f t="shared" si="10"/>
        <v>0</v>
      </c>
      <c r="O34" s="660">
        <f t="shared" si="10"/>
        <v>0</v>
      </c>
      <c r="P34" s="185">
        <f t="shared" si="10"/>
        <v>0</v>
      </c>
      <c r="Q34" s="185">
        <f t="shared" si="10"/>
        <v>0</v>
      </c>
      <c r="R34" s="185">
        <f t="shared" si="10"/>
        <v>0</v>
      </c>
      <c r="S34" s="185">
        <f t="shared" si="10"/>
        <v>0</v>
      </c>
      <c r="T34" s="185">
        <f t="shared" si="10"/>
        <v>0</v>
      </c>
      <c r="U34" s="185">
        <f t="shared" si="10"/>
        <v>0</v>
      </c>
      <c r="V34" s="185">
        <f t="shared" si="10"/>
        <v>0</v>
      </c>
      <c r="W34" s="185">
        <f t="shared" si="10"/>
        <v>0</v>
      </c>
      <c r="X34" s="185">
        <f t="shared" si="10"/>
        <v>0</v>
      </c>
      <c r="Y34" s="185">
        <f t="shared" si="10"/>
        <v>0</v>
      </c>
      <c r="Z34" s="185">
        <f t="shared" si="10"/>
        <v>0</v>
      </c>
      <c r="AA34" s="660">
        <f t="shared" si="10"/>
        <v>0</v>
      </c>
      <c r="AB34" s="185">
        <f t="shared" si="10"/>
        <v>0</v>
      </c>
      <c r="AC34" s="185">
        <f t="shared" si="10"/>
        <v>0</v>
      </c>
      <c r="AD34" s="185">
        <f t="shared" si="10"/>
        <v>0</v>
      </c>
      <c r="AE34" s="185">
        <f t="shared" si="10"/>
        <v>0</v>
      </c>
      <c r="AF34" s="185">
        <f t="shared" si="10"/>
        <v>0</v>
      </c>
      <c r="AG34" s="185">
        <f t="shared" si="10"/>
        <v>0</v>
      </c>
      <c r="AH34" s="185">
        <f t="shared" si="10"/>
        <v>0</v>
      </c>
      <c r="AI34" s="185">
        <f t="shared" si="10"/>
        <v>0</v>
      </c>
      <c r="AJ34" s="185">
        <f t="shared" si="10"/>
        <v>0</v>
      </c>
      <c r="AK34" s="185">
        <f t="shared" si="10"/>
        <v>0</v>
      </c>
      <c r="AL34" s="185">
        <f t="shared" si="10"/>
        <v>0</v>
      </c>
      <c r="AM34" s="185">
        <f t="shared" si="10"/>
        <v>0</v>
      </c>
    </row>
    <row r="35" spans="2:39">
      <c r="D35" s="185"/>
      <c r="E35" s="185"/>
      <c r="F35" s="185"/>
      <c r="G35" s="185"/>
      <c r="H35" s="185"/>
      <c r="I35" s="185"/>
      <c r="J35" s="185"/>
      <c r="K35" s="185"/>
      <c r="L35" s="185"/>
      <c r="M35" s="185"/>
      <c r="N35" s="185"/>
      <c r="O35" s="660"/>
      <c r="P35" s="185"/>
      <c r="Q35" s="185"/>
      <c r="R35" s="185"/>
      <c r="S35" s="185"/>
      <c r="T35" s="185"/>
      <c r="U35" s="185"/>
      <c r="V35" s="185"/>
      <c r="W35" s="185"/>
      <c r="X35" s="185"/>
      <c r="Y35" s="185"/>
      <c r="Z35" s="185"/>
      <c r="AA35" s="660"/>
      <c r="AB35" s="185"/>
      <c r="AC35" s="185"/>
      <c r="AD35" s="185"/>
      <c r="AE35" s="185"/>
      <c r="AF35" s="185"/>
      <c r="AG35" s="185"/>
      <c r="AH35" s="185"/>
      <c r="AI35" s="185"/>
      <c r="AJ35" s="185"/>
      <c r="AK35" s="185"/>
      <c r="AL35" s="185"/>
      <c r="AM35" s="185"/>
    </row>
    <row r="36" spans="2:39" ht="17" thickBot="1">
      <c r="B36" s="365" t="s">
        <v>145</v>
      </c>
      <c r="C36" s="365"/>
      <c r="D36" s="365">
        <f t="shared" ref="D36:AM36" si="11">D31+D34</f>
        <v>-1400000</v>
      </c>
      <c r="E36" s="365">
        <f t="shared" si="11"/>
        <v>0</v>
      </c>
      <c r="F36" s="365">
        <f t="shared" si="11"/>
        <v>-310000</v>
      </c>
      <c r="G36" s="365">
        <f t="shared" si="11"/>
        <v>0</v>
      </c>
      <c r="H36" s="365">
        <f t="shared" si="11"/>
        <v>0</v>
      </c>
      <c r="I36" s="365">
        <f t="shared" si="11"/>
        <v>0</v>
      </c>
      <c r="J36" s="365">
        <f t="shared" si="11"/>
        <v>0</v>
      </c>
      <c r="K36" s="365">
        <f t="shared" si="11"/>
        <v>0</v>
      </c>
      <c r="L36" s="365">
        <f t="shared" si="11"/>
        <v>0</v>
      </c>
      <c r="M36" s="365">
        <f t="shared" si="11"/>
        <v>0</v>
      </c>
      <c r="N36" s="365">
        <f t="shared" si="11"/>
        <v>0</v>
      </c>
      <c r="O36" s="663">
        <f t="shared" si="11"/>
        <v>0</v>
      </c>
      <c r="P36" s="365">
        <f t="shared" si="11"/>
        <v>0</v>
      </c>
      <c r="Q36" s="365">
        <f t="shared" si="11"/>
        <v>0</v>
      </c>
      <c r="R36" s="365">
        <f t="shared" si="11"/>
        <v>0</v>
      </c>
      <c r="S36" s="365">
        <f t="shared" si="11"/>
        <v>0</v>
      </c>
      <c r="T36" s="365">
        <f t="shared" si="11"/>
        <v>0</v>
      </c>
      <c r="U36" s="365">
        <f t="shared" si="11"/>
        <v>0</v>
      </c>
      <c r="V36" s="365">
        <f t="shared" si="11"/>
        <v>0</v>
      </c>
      <c r="W36" s="365">
        <f t="shared" si="11"/>
        <v>0</v>
      </c>
      <c r="X36" s="365">
        <f t="shared" si="11"/>
        <v>0</v>
      </c>
      <c r="Y36" s="365">
        <f t="shared" si="11"/>
        <v>0</v>
      </c>
      <c r="Z36" s="365">
        <f t="shared" si="11"/>
        <v>0</v>
      </c>
      <c r="AA36" s="663">
        <f t="shared" si="11"/>
        <v>0</v>
      </c>
      <c r="AB36" s="365">
        <f t="shared" si="11"/>
        <v>0</v>
      </c>
      <c r="AC36" s="365">
        <f t="shared" si="11"/>
        <v>0</v>
      </c>
      <c r="AD36" s="365">
        <f t="shared" si="11"/>
        <v>0</v>
      </c>
      <c r="AE36" s="365">
        <f t="shared" si="11"/>
        <v>0</v>
      </c>
      <c r="AF36" s="365">
        <f t="shared" si="11"/>
        <v>0</v>
      </c>
      <c r="AG36" s="365">
        <f t="shared" si="11"/>
        <v>0</v>
      </c>
      <c r="AH36" s="365">
        <f t="shared" si="11"/>
        <v>0</v>
      </c>
      <c r="AI36" s="365">
        <f t="shared" si="11"/>
        <v>0</v>
      </c>
      <c r="AJ36" s="365">
        <f t="shared" si="11"/>
        <v>0</v>
      </c>
      <c r="AK36" s="365">
        <f t="shared" si="11"/>
        <v>0</v>
      </c>
      <c r="AL36" s="365">
        <f t="shared" si="11"/>
        <v>0</v>
      </c>
      <c r="AM36" s="365">
        <f t="shared" si="11"/>
        <v>0</v>
      </c>
    </row>
    <row r="37" spans="2:39" ht="17" thickTop="1">
      <c r="D37" s="185"/>
      <c r="E37" s="185"/>
      <c r="F37" s="185"/>
      <c r="G37" s="185"/>
      <c r="H37" s="185"/>
      <c r="I37" s="185"/>
      <c r="J37" s="185"/>
      <c r="K37" s="185"/>
      <c r="L37" s="185"/>
      <c r="M37" s="185"/>
      <c r="N37" s="185"/>
      <c r="O37" s="660"/>
      <c r="P37" s="185"/>
      <c r="Q37" s="185"/>
      <c r="R37" s="185"/>
      <c r="S37" s="185"/>
      <c r="T37" s="185"/>
      <c r="U37" s="185"/>
      <c r="V37" s="185"/>
      <c r="W37" s="185"/>
      <c r="X37" s="185"/>
      <c r="Y37" s="185"/>
      <c r="Z37" s="185"/>
      <c r="AA37" s="660"/>
      <c r="AB37" s="185"/>
      <c r="AC37" s="185"/>
      <c r="AD37" s="185"/>
      <c r="AE37" s="185"/>
      <c r="AF37" s="185"/>
      <c r="AG37" s="185"/>
      <c r="AH37" s="185"/>
      <c r="AI37" s="185"/>
      <c r="AJ37" s="185"/>
      <c r="AK37" s="185"/>
      <c r="AL37" s="185"/>
      <c r="AM37" s="185"/>
    </row>
    <row r="38" spans="2:39" s="130" customFormat="1" ht="19">
      <c r="B38" s="183" t="s">
        <v>51</v>
      </c>
      <c r="D38" s="74"/>
      <c r="E38" s="74"/>
      <c r="F38" s="74"/>
      <c r="G38" s="74"/>
      <c r="H38" s="74"/>
      <c r="I38" s="74"/>
      <c r="J38" s="74"/>
      <c r="K38" s="74"/>
      <c r="L38" s="74"/>
      <c r="M38" s="74"/>
      <c r="N38" s="74"/>
      <c r="O38" s="604"/>
      <c r="P38" s="131"/>
      <c r="Q38" s="74"/>
      <c r="R38" s="74"/>
      <c r="S38" s="74"/>
      <c r="T38" s="74"/>
      <c r="U38" s="74"/>
      <c r="V38" s="74"/>
      <c r="W38" s="74"/>
      <c r="X38" s="74"/>
      <c r="Y38" s="74"/>
      <c r="Z38" s="74"/>
      <c r="AA38" s="604"/>
      <c r="AB38" s="131"/>
      <c r="AC38" s="74"/>
      <c r="AD38" s="74"/>
      <c r="AE38" s="74"/>
      <c r="AF38" s="74"/>
      <c r="AG38" s="74"/>
      <c r="AH38" s="74"/>
      <c r="AI38" s="74"/>
      <c r="AJ38" s="74"/>
      <c r="AK38" s="74"/>
      <c r="AL38" s="74"/>
      <c r="AM38" s="74"/>
    </row>
    <row r="39" spans="2:39" s="103" customFormat="1" ht="12" customHeight="1">
      <c r="D39" s="137"/>
      <c r="E39" s="137"/>
      <c r="F39" s="137"/>
      <c r="G39" s="137"/>
      <c r="H39" s="137"/>
      <c r="I39" s="137"/>
      <c r="J39" s="137"/>
      <c r="K39" s="137"/>
      <c r="L39" s="137"/>
      <c r="M39" s="137"/>
      <c r="N39" s="137"/>
      <c r="O39" s="607"/>
      <c r="P39" s="136"/>
      <c r="Q39" s="137"/>
      <c r="R39" s="137"/>
      <c r="S39" s="137"/>
      <c r="T39" s="137"/>
      <c r="U39" s="137"/>
      <c r="V39" s="137"/>
      <c r="W39" s="137"/>
      <c r="X39" s="137"/>
      <c r="Y39" s="137"/>
      <c r="Z39" s="137"/>
      <c r="AA39" s="607"/>
      <c r="AB39" s="136"/>
      <c r="AC39" s="137"/>
      <c r="AD39" s="137"/>
      <c r="AE39" s="137"/>
      <c r="AF39" s="137"/>
      <c r="AG39" s="137"/>
      <c r="AH39" s="137"/>
      <c r="AI39" s="137"/>
      <c r="AJ39" s="137"/>
      <c r="AK39" s="137"/>
      <c r="AL39" s="137"/>
      <c r="AM39" s="137"/>
    </row>
    <row r="40" spans="2:39" s="103" customFormat="1">
      <c r="B40" s="154" t="s">
        <v>133</v>
      </c>
      <c r="C40" s="102"/>
      <c r="D40" s="136"/>
      <c r="E40" s="136"/>
      <c r="F40" s="136"/>
      <c r="G40" s="136"/>
      <c r="H40" s="136"/>
      <c r="I40" s="136"/>
      <c r="J40" s="136"/>
      <c r="K40" s="136"/>
      <c r="L40" s="136"/>
      <c r="M40" s="136"/>
      <c r="N40" s="136"/>
      <c r="O40" s="607"/>
      <c r="P40" s="136"/>
      <c r="Q40" s="136"/>
      <c r="R40" s="136"/>
      <c r="S40" s="136"/>
      <c r="T40" s="136"/>
      <c r="U40" s="136"/>
      <c r="V40" s="136"/>
      <c r="W40" s="136"/>
      <c r="X40" s="136"/>
      <c r="Y40" s="136"/>
      <c r="Z40" s="136"/>
      <c r="AA40" s="607"/>
      <c r="AB40" s="136"/>
      <c r="AC40" s="136"/>
      <c r="AD40" s="136"/>
      <c r="AE40" s="136"/>
      <c r="AF40" s="136"/>
      <c r="AG40" s="136"/>
      <c r="AH40" s="136"/>
      <c r="AI40" s="136"/>
      <c r="AJ40" s="136"/>
      <c r="AK40" s="136"/>
      <c r="AL40" s="136"/>
      <c r="AM40" s="136"/>
    </row>
    <row r="41" spans="2:39" s="103" customFormat="1">
      <c r="B41" s="366" t="s">
        <v>198</v>
      </c>
      <c r="C41" s="367"/>
      <c r="D41" s="368">
        <f t="shared" ref="D41:AM41" si="12">D142</f>
        <v>800000</v>
      </c>
      <c r="E41" s="368">
        <f t="shared" si="12"/>
        <v>0</v>
      </c>
      <c r="F41" s="368">
        <f t="shared" si="12"/>
        <v>0</v>
      </c>
      <c r="G41" s="368">
        <f t="shared" si="12"/>
        <v>0</v>
      </c>
      <c r="H41" s="368">
        <f t="shared" si="12"/>
        <v>0</v>
      </c>
      <c r="I41" s="368">
        <f t="shared" si="12"/>
        <v>0</v>
      </c>
      <c r="J41" s="368">
        <f t="shared" si="12"/>
        <v>0</v>
      </c>
      <c r="K41" s="368">
        <f t="shared" si="12"/>
        <v>0</v>
      </c>
      <c r="L41" s="368">
        <f t="shared" si="12"/>
        <v>0</v>
      </c>
      <c r="M41" s="368">
        <f t="shared" si="12"/>
        <v>0</v>
      </c>
      <c r="N41" s="368">
        <f t="shared" si="12"/>
        <v>0</v>
      </c>
      <c r="O41" s="664">
        <f t="shared" si="12"/>
        <v>0</v>
      </c>
      <c r="P41" s="368">
        <f t="shared" si="12"/>
        <v>0</v>
      </c>
      <c r="Q41" s="368">
        <f t="shared" si="12"/>
        <v>0</v>
      </c>
      <c r="R41" s="368">
        <f t="shared" si="12"/>
        <v>0</v>
      </c>
      <c r="S41" s="368">
        <f t="shared" si="12"/>
        <v>0</v>
      </c>
      <c r="T41" s="368">
        <f t="shared" si="12"/>
        <v>0</v>
      </c>
      <c r="U41" s="368">
        <f t="shared" si="12"/>
        <v>0</v>
      </c>
      <c r="V41" s="368">
        <f t="shared" si="12"/>
        <v>0</v>
      </c>
      <c r="W41" s="368">
        <f t="shared" si="12"/>
        <v>0</v>
      </c>
      <c r="X41" s="368">
        <f t="shared" si="12"/>
        <v>0</v>
      </c>
      <c r="Y41" s="368">
        <f t="shared" si="12"/>
        <v>0</v>
      </c>
      <c r="Z41" s="368">
        <f t="shared" si="12"/>
        <v>0</v>
      </c>
      <c r="AA41" s="664">
        <f t="shared" si="12"/>
        <v>0</v>
      </c>
      <c r="AB41" s="368">
        <f t="shared" si="12"/>
        <v>0</v>
      </c>
      <c r="AC41" s="368">
        <f t="shared" si="12"/>
        <v>0</v>
      </c>
      <c r="AD41" s="368">
        <f t="shared" si="12"/>
        <v>0</v>
      </c>
      <c r="AE41" s="368">
        <f t="shared" si="12"/>
        <v>0</v>
      </c>
      <c r="AF41" s="368">
        <f t="shared" si="12"/>
        <v>0</v>
      </c>
      <c r="AG41" s="368">
        <f t="shared" si="12"/>
        <v>0</v>
      </c>
      <c r="AH41" s="368">
        <f t="shared" si="12"/>
        <v>0</v>
      </c>
      <c r="AI41" s="368">
        <f t="shared" si="12"/>
        <v>0</v>
      </c>
      <c r="AJ41" s="368">
        <f t="shared" si="12"/>
        <v>0</v>
      </c>
      <c r="AK41" s="368">
        <f t="shared" si="12"/>
        <v>0</v>
      </c>
      <c r="AL41" s="368">
        <f t="shared" si="12"/>
        <v>0</v>
      </c>
      <c r="AM41" s="368">
        <f t="shared" si="12"/>
        <v>0</v>
      </c>
    </row>
    <row r="42" spans="2:39" s="103" customFormat="1">
      <c r="B42" s="369" t="s">
        <v>195</v>
      </c>
      <c r="C42" s="102"/>
      <c r="D42" s="136">
        <f t="shared" ref="D42:AM42" si="13">D146</f>
        <v>200000</v>
      </c>
      <c r="E42" s="136">
        <f t="shared" si="13"/>
        <v>0</v>
      </c>
      <c r="F42" s="136">
        <f t="shared" si="13"/>
        <v>0</v>
      </c>
      <c r="G42" s="136">
        <f t="shared" si="13"/>
        <v>0</v>
      </c>
      <c r="H42" s="136">
        <f t="shared" si="13"/>
        <v>0</v>
      </c>
      <c r="I42" s="136">
        <f t="shared" si="13"/>
        <v>0</v>
      </c>
      <c r="J42" s="136">
        <f t="shared" si="13"/>
        <v>0</v>
      </c>
      <c r="K42" s="136">
        <f t="shared" si="13"/>
        <v>0</v>
      </c>
      <c r="L42" s="136">
        <f t="shared" si="13"/>
        <v>0</v>
      </c>
      <c r="M42" s="136">
        <f t="shared" si="13"/>
        <v>0</v>
      </c>
      <c r="N42" s="136">
        <f t="shared" si="13"/>
        <v>0</v>
      </c>
      <c r="O42" s="607">
        <f t="shared" si="13"/>
        <v>0</v>
      </c>
      <c r="P42" s="136">
        <f t="shared" si="13"/>
        <v>0</v>
      </c>
      <c r="Q42" s="136">
        <f t="shared" si="13"/>
        <v>0</v>
      </c>
      <c r="R42" s="136">
        <f t="shared" si="13"/>
        <v>0</v>
      </c>
      <c r="S42" s="136">
        <f t="shared" si="13"/>
        <v>0</v>
      </c>
      <c r="T42" s="136">
        <f t="shared" si="13"/>
        <v>0</v>
      </c>
      <c r="U42" s="136">
        <f t="shared" si="13"/>
        <v>0</v>
      </c>
      <c r="V42" s="136">
        <f t="shared" si="13"/>
        <v>0</v>
      </c>
      <c r="W42" s="136">
        <f t="shared" si="13"/>
        <v>0</v>
      </c>
      <c r="X42" s="136">
        <f t="shared" si="13"/>
        <v>0</v>
      </c>
      <c r="Y42" s="136">
        <f t="shared" si="13"/>
        <v>0</v>
      </c>
      <c r="Z42" s="136">
        <f t="shared" si="13"/>
        <v>0</v>
      </c>
      <c r="AA42" s="607">
        <f t="shared" si="13"/>
        <v>0</v>
      </c>
      <c r="AB42" s="136">
        <f t="shared" si="13"/>
        <v>0</v>
      </c>
      <c r="AC42" s="136">
        <f t="shared" si="13"/>
        <v>0</v>
      </c>
      <c r="AD42" s="136">
        <f t="shared" si="13"/>
        <v>0</v>
      </c>
      <c r="AE42" s="136">
        <f t="shared" si="13"/>
        <v>0</v>
      </c>
      <c r="AF42" s="136">
        <f t="shared" si="13"/>
        <v>0</v>
      </c>
      <c r="AG42" s="136">
        <f t="shared" si="13"/>
        <v>0</v>
      </c>
      <c r="AH42" s="136">
        <f t="shared" si="13"/>
        <v>0</v>
      </c>
      <c r="AI42" s="136">
        <f t="shared" si="13"/>
        <v>0</v>
      </c>
      <c r="AJ42" s="136">
        <f t="shared" si="13"/>
        <v>0</v>
      </c>
      <c r="AK42" s="136">
        <f t="shared" si="13"/>
        <v>0</v>
      </c>
      <c r="AL42" s="136">
        <f t="shared" si="13"/>
        <v>0</v>
      </c>
      <c r="AM42" s="136">
        <f t="shared" si="13"/>
        <v>0</v>
      </c>
    </row>
    <row r="43" spans="2:39" s="103" customFormat="1">
      <c r="B43" s="363" t="s">
        <v>196</v>
      </c>
      <c r="C43" s="370"/>
      <c r="D43" s="331">
        <f>D151</f>
        <v>980000</v>
      </c>
      <c r="E43" s="331"/>
      <c r="F43" s="331"/>
      <c r="G43" s="331"/>
      <c r="H43" s="331"/>
      <c r="I43" s="331"/>
      <c r="J43" s="331"/>
      <c r="K43" s="331"/>
      <c r="L43" s="331"/>
      <c r="M43" s="331"/>
      <c r="N43" s="331"/>
      <c r="O43" s="610"/>
      <c r="P43" s="331"/>
      <c r="Q43" s="331"/>
      <c r="R43" s="331"/>
      <c r="S43" s="331"/>
      <c r="T43" s="331"/>
      <c r="U43" s="331"/>
      <c r="V43" s="331"/>
      <c r="W43" s="331"/>
      <c r="X43" s="331"/>
      <c r="Y43" s="331"/>
      <c r="Z43" s="331"/>
      <c r="AA43" s="610"/>
      <c r="AB43" s="331"/>
      <c r="AC43" s="331"/>
      <c r="AD43" s="331"/>
      <c r="AE43" s="331"/>
      <c r="AF43" s="331"/>
      <c r="AG43" s="331"/>
      <c r="AH43" s="331"/>
      <c r="AI43" s="331"/>
      <c r="AJ43" s="331"/>
      <c r="AK43" s="331"/>
      <c r="AL43" s="331"/>
      <c r="AM43" s="331"/>
    </row>
    <row r="44" spans="2:39" s="103" customFormat="1">
      <c r="B44" s="184"/>
      <c r="D44" s="136">
        <f t="shared" ref="D44:AM44" si="14">SUM(D41:D43)</f>
        <v>1980000</v>
      </c>
      <c r="E44" s="136">
        <f t="shared" si="14"/>
        <v>0</v>
      </c>
      <c r="F44" s="136">
        <f t="shared" si="14"/>
        <v>0</v>
      </c>
      <c r="G44" s="136">
        <f t="shared" si="14"/>
        <v>0</v>
      </c>
      <c r="H44" s="136">
        <f t="shared" si="14"/>
        <v>0</v>
      </c>
      <c r="I44" s="136">
        <f t="shared" si="14"/>
        <v>0</v>
      </c>
      <c r="J44" s="136">
        <f t="shared" si="14"/>
        <v>0</v>
      </c>
      <c r="K44" s="136">
        <f t="shared" si="14"/>
        <v>0</v>
      </c>
      <c r="L44" s="136">
        <f t="shared" si="14"/>
        <v>0</v>
      </c>
      <c r="M44" s="136">
        <f t="shared" si="14"/>
        <v>0</v>
      </c>
      <c r="N44" s="136">
        <f t="shared" si="14"/>
        <v>0</v>
      </c>
      <c r="O44" s="607">
        <f t="shared" si="14"/>
        <v>0</v>
      </c>
      <c r="P44" s="136">
        <f t="shared" si="14"/>
        <v>0</v>
      </c>
      <c r="Q44" s="136">
        <f t="shared" si="14"/>
        <v>0</v>
      </c>
      <c r="R44" s="136">
        <f t="shared" si="14"/>
        <v>0</v>
      </c>
      <c r="S44" s="136">
        <f t="shared" si="14"/>
        <v>0</v>
      </c>
      <c r="T44" s="136">
        <f t="shared" si="14"/>
        <v>0</v>
      </c>
      <c r="U44" s="136">
        <f t="shared" si="14"/>
        <v>0</v>
      </c>
      <c r="V44" s="136">
        <f t="shared" si="14"/>
        <v>0</v>
      </c>
      <c r="W44" s="136">
        <f t="shared" si="14"/>
        <v>0</v>
      </c>
      <c r="X44" s="136">
        <f t="shared" si="14"/>
        <v>0</v>
      </c>
      <c r="Y44" s="136">
        <f t="shared" si="14"/>
        <v>0</v>
      </c>
      <c r="Z44" s="136">
        <f t="shared" si="14"/>
        <v>0</v>
      </c>
      <c r="AA44" s="607">
        <f t="shared" si="14"/>
        <v>0</v>
      </c>
      <c r="AB44" s="136">
        <f t="shared" si="14"/>
        <v>0</v>
      </c>
      <c r="AC44" s="136">
        <f t="shared" si="14"/>
        <v>0</v>
      </c>
      <c r="AD44" s="136">
        <f t="shared" si="14"/>
        <v>0</v>
      </c>
      <c r="AE44" s="136">
        <f t="shared" si="14"/>
        <v>0</v>
      </c>
      <c r="AF44" s="136">
        <f t="shared" si="14"/>
        <v>0</v>
      </c>
      <c r="AG44" s="136">
        <f t="shared" si="14"/>
        <v>0</v>
      </c>
      <c r="AH44" s="136">
        <f t="shared" si="14"/>
        <v>0</v>
      </c>
      <c r="AI44" s="136">
        <f t="shared" si="14"/>
        <v>0</v>
      </c>
      <c r="AJ44" s="136">
        <f t="shared" si="14"/>
        <v>0</v>
      </c>
      <c r="AK44" s="136">
        <f t="shared" si="14"/>
        <v>0</v>
      </c>
      <c r="AL44" s="136">
        <f t="shared" si="14"/>
        <v>0</v>
      </c>
      <c r="AM44" s="136">
        <f t="shared" si="14"/>
        <v>0</v>
      </c>
    </row>
    <row r="45" spans="2:39" s="103" customFormat="1" ht="12" customHeight="1">
      <c r="B45" s="154"/>
      <c r="D45" s="137"/>
      <c r="E45" s="137"/>
      <c r="F45" s="137"/>
      <c r="G45" s="137"/>
      <c r="H45" s="137"/>
      <c r="I45" s="137"/>
      <c r="J45" s="137"/>
      <c r="K45" s="137"/>
      <c r="L45" s="137"/>
      <c r="M45" s="137"/>
      <c r="N45" s="137"/>
      <c r="O45" s="607"/>
      <c r="P45" s="136"/>
      <c r="Q45" s="137"/>
      <c r="R45" s="137"/>
      <c r="S45" s="137"/>
      <c r="T45" s="137"/>
      <c r="U45" s="137"/>
      <c r="V45" s="137"/>
      <c r="W45" s="137"/>
      <c r="X45" s="137"/>
      <c r="Y45" s="137"/>
      <c r="Z45" s="137"/>
      <c r="AA45" s="607"/>
      <c r="AB45" s="136"/>
      <c r="AC45" s="137"/>
      <c r="AD45" s="137"/>
      <c r="AE45" s="137"/>
      <c r="AF45" s="137"/>
      <c r="AG45" s="137"/>
      <c r="AH45" s="137"/>
      <c r="AI45" s="137"/>
      <c r="AJ45" s="137"/>
      <c r="AK45" s="137"/>
      <c r="AL45" s="137"/>
      <c r="AM45" s="137"/>
    </row>
    <row r="46" spans="2:39" s="103" customFormat="1">
      <c r="B46" s="154" t="s">
        <v>135</v>
      </c>
      <c r="C46" s="102"/>
      <c r="D46" s="136"/>
      <c r="E46" s="136"/>
      <c r="F46" s="136"/>
      <c r="G46" s="136"/>
      <c r="H46" s="136"/>
      <c r="I46" s="136"/>
      <c r="J46" s="136"/>
      <c r="K46" s="136"/>
      <c r="L46" s="136"/>
      <c r="M46" s="136"/>
      <c r="N46" s="136"/>
      <c r="O46" s="607"/>
      <c r="P46" s="136"/>
      <c r="Q46" s="136"/>
      <c r="R46" s="136"/>
      <c r="S46" s="136"/>
      <c r="T46" s="136"/>
      <c r="U46" s="136"/>
      <c r="V46" s="136"/>
      <c r="W46" s="136"/>
      <c r="X46" s="136"/>
      <c r="Y46" s="136"/>
      <c r="Z46" s="136"/>
      <c r="AA46" s="607"/>
      <c r="AB46" s="136"/>
      <c r="AC46" s="136"/>
      <c r="AD46" s="136"/>
      <c r="AE46" s="136"/>
      <c r="AF46" s="136"/>
      <c r="AG46" s="136"/>
      <c r="AH46" s="136"/>
      <c r="AI46" s="136"/>
      <c r="AJ46" s="136"/>
      <c r="AK46" s="136"/>
      <c r="AL46" s="136"/>
      <c r="AM46" s="136"/>
    </row>
    <row r="47" spans="2:39" s="103" customFormat="1">
      <c r="B47" s="371" t="s">
        <v>197</v>
      </c>
      <c r="C47" s="367"/>
      <c r="D47" s="368">
        <f t="shared" ref="D47:AM47" si="15">-D152</f>
        <v>-13688.507902875879</v>
      </c>
      <c r="E47" s="368">
        <f t="shared" si="15"/>
        <v>-13768.357532309319</v>
      </c>
      <c r="F47" s="368">
        <f t="shared" si="15"/>
        <v>-13848.67295124779</v>
      </c>
      <c r="G47" s="368">
        <f t="shared" si="15"/>
        <v>-13929.456876796738</v>
      </c>
      <c r="H47" s="368">
        <f t="shared" si="15"/>
        <v>-14010.712041911385</v>
      </c>
      <c r="I47" s="368">
        <f t="shared" si="15"/>
        <v>-14092.4411954892</v>
      </c>
      <c r="J47" s="368">
        <f t="shared" si="15"/>
        <v>-14174.647102462888</v>
      </c>
      <c r="K47" s="368">
        <f t="shared" si="15"/>
        <v>-14257.332543893919</v>
      </c>
      <c r="L47" s="368">
        <f t="shared" si="15"/>
        <v>-14340.500317066635</v>
      </c>
      <c r="M47" s="368">
        <f t="shared" si="15"/>
        <v>-14424.153235582859</v>
      </c>
      <c r="N47" s="368">
        <f t="shared" si="15"/>
        <v>-14508.294129457092</v>
      </c>
      <c r="O47" s="664">
        <f t="shared" si="15"/>
        <v>-14592.925845212259</v>
      </c>
      <c r="P47" s="368">
        <f t="shared" si="15"/>
        <v>-14678.051245975998</v>
      </c>
      <c r="Q47" s="368">
        <f t="shared" si="15"/>
        <v>-14763.673211577523</v>
      </c>
      <c r="R47" s="368">
        <f t="shared" si="15"/>
        <v>-14849.79463864506</v>
      </c>
      <c r="S47" s="368">
        <f t="shared" si="15"/>
        <v>-14936.418440703823</v>
      </c>
      <c r="T47" s="368">
        <f t="shared" si="15"/>
        <v>-15023.547548274591</v>
      </c>
      <c r="U47" s="368">
        <f t="shared" si="15"/>
        <v>-15111.184908972862</v>
      </c>
      <c r="V47" s="368">
        <f t="shared" si="15"/>
        <v>-15199.333487608536</v>
      </c>
      <c r="W47" s="368">
        <f t="shared" si="15"/>
        <v>-15287.996266286254</v>
      </c>
      <c r="X47" s="368">
        <f t="shared" si="15"/>
        <v>-15377.176244506258</v>
      </c>
      <c r="Y47" s="368">
        <f t="shared" si="15"/>
        <v>-15466.876439265878</v>
      </c>
      <c r="Z47" s="368">
        <f t="shared" si="15"/>
        <v>-15557.099885161595</v>
      </c>
      <c r="AA47" s="664">
        <f t="shared" si="15"/>
        <v>-15647.849634491704</v>
      </c>
      <c r="AB47" s="368">
        <f t="shared" si="15"/>
        <v>-15739.128757359573</v>
      </c>
      <c r="AC47" s="368">
        <f t="shared" si="15"/>
        <v>-15830.940341777503</v>
      </c>
      <c r="AD47" s="368">
        <f t="shared" si="15"/>
        <v>-15923.287493771206</v>
      </c>
      <c r="AE47" s="368">
        <f t="shared" si="15"/>
        <v>-16016.17333748487</v>
      </c>
      <c r="AF47" s="368">
        <f t="shared" si="15"/>
        <v>-16109.601015286866</v>
      </c>
      <c r="AG47" s="368">
        <f t="shared" si="15"/>
        <v>-16203.573687876038</v>
      </c>
      <c r="AH47" s="368">
        <f t="shared" si="15"/>
        <v>-16298.094534388649</v>
      </c>
      <c r="AI47" s="368">
        <f t="shared" si="15"/>
        <v>-16393.166752505917</v>
      </c>
      <c r="AJ47" s="368">
        <f t="shared" si="15"/>
        <v>-16488.7935585622</v>
      </c>
      <c r="AK47" s="368">
        <f t="shared" si="15"/>
        <v>-16584.978187653815</v>
      </c>
      <c r="AL47" s="368">
        <f t="shared" si="15"/>
        <v>-16681.723893748458</v>
      </c>
      <c r="AM47" s="368">
        <f t="shared" si="15"/>
        <v>-16779.033949795325</v>
      </c>
    </row>
    <row r="48" spans="2:39" s="103" customFormat="1">
      <c r="B48" s="184" t="s">
        <v>193</v>
      </c>
      <c r="C48" s="102"/>
      <c r="D48" s="136">
        <f t="shared" ref="D48:AM48" si="16">D147</f>
        <v>0</v>
      </c>
      <c r="E48" s="136">
        <f t="shared" si="16"/>
        <v>0</v>
      </c>
      <c r="F48" s="136">
        <f t="shared" si="16"/>
        <v>0</v>
      </c>
      <c r="G48" s="136">
        <f t="shared" si="16"/>
        <v>0</v>
      </c>
      <c r="H48" s="136">
        <f t="shared" si="16"/>
        <v>0</v>
      </c>
      <c r="I48" s="136">
        <f t="shared" si="16"/>
        <v>0</v>
      </c>
      <c r="J48" s="136">
        <f t="shared" si="16"/>
        <v>0</v>
      </c>
      <c r="K48" s="136">
        <f t="shared" si="16"/>
        <v>0</v>
      </c>
      <c r="L48" s="136">
        <f t="shared" si="16"/>
        <v>0</v>
      </c>
      <c r="M48" s="136">
        <f t="shared" si="16"/>
        <v>0</v>
      </c>
      <c r="N48" s="136">
        <f t="shared" si="16"/>
        <v>0</v>
      </c>
      <c r="O48" s="607">
        <f t="shared" si="16"/>
        <v>0</v>
      </c>
      <c r="P48" s="136">
        <f t="shared" si="16"/>
        <v>0</v>
      </c>
      <c r="Q48" s="136">
        <f t="shared" si="16"/>
        <v>-25000</v>
      </c>
      <c r="R48" s="136">
        <f t="shared" si="16"/>
        <v>0</v>
      </c>
      <c r="S48" s="136">
        <f t="shared" si="16"/>
        <v>0</v>
      </c>
      <c r="T48" s="136">
        <f t="shared" si="16"/>
        <v>0</v>
      </c>
      <c r="U48" s="136">
        <f t="shared" si="16"/>
        <v>0</v>
      </c>
      <c r="V48" s="136">
        <f t="shared" si="16"/>
        <v>0</v>
      </c>
      <c r="W48" s="136">
        <f t="shared" si="16"/>
        <v>0</v>
      </c>
      <c r="X48" s="136">
        <f t="shared" si="16"/>
        <v>0</v>
      </c>
      <c r="Y48" s="136">
        <f t="shared" si="16"/>
        <v>0</v>
      </c>
      <c r="Z48" s="136">
        <f t="shared" si="16"/>
        <v>0</v>
      </c>
      <c r="AA48" s="607">
        <f t="shared" si="16"/>
        <v>0</v>
      </c>
      <c r="AB48" s="136">
        <f t="shared" si="16"/>
        <v>0</v>
      </c>
      <c r="AC48" s="136">
        <f t="shared" si="16"/>
        <v>-50000</v>
      </c>
      <c r="AD48" s="136">
        <f t="shared" si="16"/>
        <v>0</v>
      </c>
      <c r="AE48" s="136">
        <f t="shared" si="16"/>
        <v>0</v>
      </c>
      <c r="AF48" s="136">
        <f t="shared" si="16"/>
        <v>0</v>
      </c>
      <c r="AG48" s="136">
        <f t="shared" si="16"/>
        <v>0</v>
      </c>
      <c r="AH48" s="136">
        <f t="shared" si="16"/>
        <v>0</v>
      </c>
      <c r="AI48" s="136">
        <f t="shared" si="16"/>
        <v>0</v>
      </c>
      <c r="AJ48" s="136">
        <f t="shared" si="16"/>
        <v>0</v>
      </c>
      <c r="AK48" s="136">
        <f t="shared" si="16"/>
        <v>0</v>
      </c>
      <c r="AL48" s="136">
        <f t="shared" si="16"/>
        <v>0</v>
      </c>
      <c r="AM48" s="136">
        <f t="shared" si="16"/>
        <v>0</v>
      </c>
    </row>
    <row r="49" spans="2:39" s="103" customFormat="1">
      <c r="B49" s="363" t="s">
        <v>194</v>
      </c>
      <c r="C49" s="370"/>
      <c r="D49" s="331">
        <f>D155</f>
        <v>0</v>
      </c>
      <c r="E49" s="331">
        <f t="shared" ref="E49:AM49" si="17">E155</f>
        <v>0</v>
      </c>
      <c r="F49" s="331">
        <f t="shared" si="17"/>
        <v>0</v>
      </c>
      <c r="G49" s="331">
        <f t="shared" si="17"/>
        <v>0</v>
      </c>
      <c r="H49" s="331">
        <f t="shared" si="17"/>
        <v>0</v>
      </c>
      <c r="I49" s="331">
        <f t="shared" si="17"/>
        <v>0</v>
      </c>
      <c r="J49" s="331">
        <f t="shared" si="17"/>
        <v>0</v>
      </c>
      <c r="K49" s="331">
        <f t="shared" si="17"/>
        <v>0</v>
      </c>
      <c r="L49" s="331">
        <f t="shared" si="17"/>
        <v>0</v>
      </c>
      <c r="M49" s="331">
        <f t="shared" si="17"/>
        <v>0</v>
      </c>
      <c r="N49" s="331">
        <f t="shared" si="17"/>
        <v>0</v>
      </c>
      <c r="O49" s="610">
        <f t="shared" si="17"/>
        <v>0</v>
      </c>
      <c r="P49" s="331">
        <f t="shared" si="17"/>
        <v>0</v>
      </c>
      <c r="Q49" s="331">
        <f t="shared" si="17"/>
        <v>0</v>
      </c>
      <c r="R49" s="331">
        <f t="shared" si="17"/>
        <v>0</v>
      </c>
      <c r="S49" s="331">
        <f t="shared" si="17"/>
        <v>0</v>
      </c>
      <c r="T49" s="331">
        <f t="shared" si="17"/>
        <v>0</v>
      </c>
      <c r="U49" s="331">
        <f t="shared" si="17"/>
        <v>0</v>
      </c>
      <c r="V49" s="331">
        <f t="shared" si="17"/>
        <v>0</v>
      </c>
      <c r="W49" s="331">
        <f t="shared" si="17"/>
        <v>0</v>
      </c>
      <c r="X49" s="331">
        <f t="shared" si="17"/>
        <v>0</v>
      </c>
      <c r="Y49" s="331">
        <f t="shared" si="17"/>
        <v>0</v>
      </c>
      <c r="Z49" s="331">
        <f t="shared" si="17"/>
        <v>0</v>
      </c>
      <c r="AA49" s="610">
        <f t="shared" si="17"/>
        <v>-10000</v>
      </c>
      <c r="AB49" s="331">
        <f t="shared" si="17"/>
        <v>0</v>
      </c>
      <c r="AC49" s="331">
        <f t="shared" si="17"/>
        <v>0</v>
      </c>
      <c r="AD49" s="331">
        <f t="shared" si="17"/>
        <v>0</v>
      </c>
      <c r="AE49" s="331">
        <f t="shared" si="17"/>
        <v>0</v>
      </c>
      <c r="AF49" s="331">
        <f t="shared" si="17"/>
        <v>0</v>
      </c>
      <c r="AG49" s="331">
        <f t="shared" si="17"/>
        <v>0</v>
      </c>
      <c r="AH49" s="331">
        <f t="shared" si="17"/>
        <v>0</v>
      </c>
      <c r="AI49" s="331">
        <f t="shared" si="17"/>
        <v>0</v>
      </c>
      <c r="AJ49" s="331">
        <f t="shared" si="17"/>
        <v>0</v>
      </c>
      <c r="AK49" s="331">
        <f t="shared" si="17"/>
        <v>0</v>
      </c>
      <c r="AL49" s="331">
        <f t="shared" si="17"/>
        <v>0</v>
      </c>
      <c r="AM49" s="331">
        <f t="shared" si="17"/>
        <v>-10000</v>
      </c>
    </row>
    <row r="50" spans="2:39" s="103" customFormat="1">
      <c r="B50" s="154"/>
      <c r="D50" s="136">
        <f t="shared" ref="D50:AM50" si="18">SUM(D47:D49)</f>
        <v>-13688.507902875879</v>
      </c>
      <c r="E50" s="136">
        <f t="shared" si="18"/>
        <v>-13768.357532309319</v>
      </c>
      <c r="F50" s="136">
        <f t="shared" si="18"/>
        <v>-13848.67295124779</v>
      </c>
      <c r="G50" s="136">
        <f t="shared" si="18"/>
        <v>-13929.456876796738</v>
      </c>
      <c r="H50" s="136">
        <f t="shared" si="18"/>
        <v>-14010.712041911385</v>
      </c>
      <c r="I50" s="136">
        <f t="shared" si="18"/>
        <v>-14092.4411954892</v>
      </c>
      <c r="J50" s="136">
        <f t="shared" si="18"/>
        <v>-14174.647102462888</v>
      </c>
      <c r="K50" s="136">
        <f t="shared" si="18"/>
        <v>-14257.332543893919</v>
      </c>
      <c r="L50" s="136">
        <f t="shared" si="18"/>
        <v>-14340.500317066635</v>
      </c>
      <c r="M50" s="136">
        <f t="shared" si="18"/>
        <v>-14424.153235582859</v>
      </c>
      <c r="N50" s="136">
        <f t="shared" si="18"/>
        <v>-14508.294129457092</v>
      </c>
      <c r="O50" s="607">
        <f t="shared" si="18"/>
        <v>-14592.925845212259</v>
      </c>
      <c r="P50" s="136">
        <f t="shared" si="18"/>
        <v>-14678.051245975998</v>
      </c>
      <c r="Q50" s="136">
        <f t="shared" si="18"/>
        <v>-39763.673211577523</v>
      </c>
      <c r="R50" s="136">
        <f t="shared" si="18"/>
        <v>-14849.79463864506</v>
      </c>
      <c r="S50" s="136">
        <f t="shared" si="18"/>
        <v>-14936.418440703823</v>
      </c>
      <c r="T50" s="136">
        <f t="shared" si="18"/>
        <v>-15023.547548274591</v>
      </c>
      <c r="U50" s="136">
        <f t="shared" si="18"/>
        <v>-15111.184908972862</v>
      </c>
      <c r="V50" s="136">
        <f t="shared" si="18"/>
        <v>-15199.333487608536</v>
      </c>
      <c r="W50" s="136">
        <f t="shared" si="18"/>
        <v>-15287.996266286254</v>
      </c>
      <c r="X50" s="136">
        <f t="shared" si="18"/>
        <v>-15377.176244506258</v>
      </c>
      <c r="Y50" s="136">
        <f t="shared" si="18"/>
        <v>-15466.876439265878</v>
      </c>
      <c r="Z50" s="136">
        <f t="shared" si="18"/>
        <v>-15557.099885161595</v>
      </c>
      <c r="AA50" s="607">
        <f t="shared" si="18"/>
        <v>-25647.849634491704</v>
      </c>
      <c r="AB50" s="136">
        <f t="shared" si="18"/>
        <v>-15739.128757359573</v>
      </c>
      <c r="AC50" s="136">
        <f t="shared" si="18"/>
        <v>-65830.940341777503</v>
      </c>
      <c r="AD50" s="136">
        <f t="shared" si="18"/>
        <v>-15923.287493771206</v>
      </c>
      <c r="AE50" s="136">
        <f t="shared" si="18"/>
        <v>-16016.17333748487</v>
      </c>
      <c r="AF50" s="136">
        <f t="shared" si="18"/>
        <v>-16109.601015286866</v>
      </c>
      <c r="AG50" s="136">
        <f t="shared" si="18"/>
        <v>-16203.573687876038</v>
      </c>
      <c r="AH50" s="136">
        <f t="shared" si="18"/>
        <v>-16298.094534388649</v>
      </c>
      <c r="AI50" s="136">
        <f t="shared" si="18"/>
        <v>-16393.166752505917</v>
      </c>
      <c r="AJ50" s="136">
        <f t="shared" si="18"/>
        <v>-16488.7935585622</v>
      </c>
      <c r="AK50" s="136">
        <f t="shared" si="18"/>
        <v>-16584.978187653815</v>
      </c>
      <c r="AL50" s="136">
        <f t="shared" si="18"/>
        <v>-16681.723893748458</v>
      </c>
      <c r="AM50" s="136">
        <f t="shared" si="18"/>
        <v>-26779.033949795325</v>
      </c>
    </row>
    <row r="51" spans="2:39" s="103" customFormat="1">
      <c r="B51" s="154"/>
      <c r="C51" s="102"/>
      <c r="D51" s="137"/>
      <c r="E51" s="137"/>
      <c r="F51" s="137"/>
      <c r="G51" s="137"/>
      <c r="H51" s="137"/>
      <c r="I51" s="137"/>
      <c r="J51" s="137"/>
      <c r="K51" s="137"/>
      <c r="L51" s="137"/>
      <c r="M51" s="137"/>
      <c r="N51" s="137"/>
      <c r="O51" s="607"/>
      <c r="P51" s="136"/>
      <c r="Q51" s="137"/>
      <c r="R51" s="137"/>
      <c r="S51" s="137"/>
      <c r="T51" s="137"/>
      <c r="U51" s="137"/>
      <c r="V51" s="137"/>
      <c r="W51" s="137"/>
      <c r="X51" s="137"/>
      <c r="Y51" s="137"/>
      <c r="Z51" s="137"/>
      <c r="AA51" s="607"/>
      <c r="AB51" s="136"/>
      <c r="AC51" s="137"/>
      <c r="AD51" s="137"/>
      <c r="AE51" s="137"/>
      <c r="AF51" s="137"/>
      <c r="AG51" s="137"/>
      <c r="AH51" s="137"/>
      <c r="AI51" s="137"/>
      <c r="AJ51" s="137"/>
      <c r="AK51" s="137"/>
      <c r="AL51" s="137"/>
      <c r="AM51" s="137"/>
    </row>
    <row r="52" spans="2:39" s="103" customFormat="1" ht="17" thickBot="1">
      <c r="B52" s="372" t="s">
        <v>146</v>
      </c>
      <c r="C52" s="372"/>
      <c r="D52" s="365">
        <f t="shared" ref="D52:AM52" si="19">D44+D50</f>
        <v>1966311.4920971242</v>
      </c>
      <c r="E52" s="365">
        <f t="shared" si="19"/>
        <v>-13768.357532309319</v>
      </c>
      <c r="F52" s="365">
        <f t="shared" si="19"/>
        <v>-13848.67295124779</v>
      </c>
      <c r="G52" s="365">
        <f t="shared" si="19"/>
        <v>-13929.456876796738</v>
      </c>
      <c r="H52" s="365">
        <f t="shared" si="19"/>
        <v>-14010.712041911385</v>
      </c>
      <c r="I52" s="365">
        <f t="shared" si="19"/>
        <v>-14092.4411954892</v>
      </c>
      <c r="J52" s="365">
        <f t="shared" si="19"/>
        <v>-14174.647102462888</v>
      </c>
      <c r="K52" s="365">
        <f t="shared" si="19"/>
        <v>-14257.332543893919</v>
      </c>
      <c r="L52" s="365">
        <f t="shared" si="19"/>
        <v>-14340.500317066635</v>
      </c>
      <c r="M52" s="365">
        <f t="shared" si="19"/>
        <v>-14424.153235582859</v>
      </c>
      <c r="N52" s="365">
        <f t="shared" si="19"/>
        <v>-14508.294129457092</v>
      </c>
      <c r="O52" s="663">
        <f t="shared" si="19"/>
        <v>-14592.925845212259</v>
      </c>
      <c r="P52" s="365">
        <f t="shared" si="19"/>
        <v>-14678.051245975998</v>
      </c>
      <c r="Q52" s="365">
        <f t="shared" si="19"/>
        <v>-39763.673211577523</v>
      </c>
      <c r="R52" s="365">
        <f t="shared" si="19"/>
        <v>-14849.79463864506</v>
      </c>
      <c r="S52" s="365">
        <f t="shared" si="19"/>
        <v>-14936.418440703823</v>
      </c>
      <c r="T52" s="365">
        <f t="shared" si="19"/>
        <v>-15023.547548274591</v>
      </c>
      <c r="U52" s="365">
        <f t="shared" si="19"/>
        <v>-15111.184908972862</v>
      </c>
      <c r="V52" s="365">
        <f t="shared" si="19"/>
        <v>-15199.333487608536</v>
      </c>
      <c r="W52" s="365">
        <f t="shared" si="19"/>
        <v>-15287.996266286254</v>
      </c>
      <c r="X52" s="365">
        <f t="shared" si="19"/>
        <v>-15377.176244506258</v>
      </c>
      <c r="Y52" s="365">
        <f t="shared" si="19"/>
        <v>-15466.876439265878</v>
      </c>
      <c r="Z52" s="365">
        <f t="shared" si="19"/>
        <v>-15557.099885161595</v>
      </c>
      <c r="AA52" s="663">
        <f t="shared" si="19"/>
        <v>-25647.849634491704</v>
      </c>
      <c r="AB52" s="365">
        <f t="shared" si="19"/>
        <v>-15739.128757359573</v>
      </c>
      <c r="AC52" s="365">
        <f t="shared" si="19"/>
        <v>-65830.940341777503</v>
      </c>
      <c r="AD52" s="365">
        <f t="shared" si="19"/>
        <v>-15923.287493771206</v>
      </c>
      <c r="AE52" s="365">
        <f t="shared" si="19"/>
        <v>-16016.17333748487</v>
      </c>
      <c r="AF52" s="365">
        <f t="shared" si="19"/>
        <v>-16109.601015286866</v>
      </c>
      <c r="AG52" s="365">
        <f t="shared" si="19"/>
        <v>-16203.573687876038</v>
      </c>
      <c r="AH52" s="365">
        <f t="shared" si="19"/>
        <v>-16298.094534388649</v>
      </c>
      <c r="AI52" s="365">
        <f t="shared" si="19"/>
        <v>-16393.166752505917</v>
      </c>
      <c r="AJ52" s="365">
        <f t="shared" si="19"/>
        <v>-16488.7935585622</v>
      </c>
      <c r="AK52" s="365">
        <f t="shared" si="19"/>
        <v>-16584.978187653815</v>
      </c>
      <c r="AL52" s="365">
        <f t="shared" si="19"/>
        <v>-16681.723893748458</v>
      </c>
      <c r="AM52" s="365">
        <f t="shared" si="19"/>
        <v>-26779.033949795325</v>
      </c>
    </row>
    <row r="53" spans="2:39" s="103" customFormat="1" ht="17" thickTop="1">
      <c r="B53" s="154"/>
      <c r="D53" s="136"/>
      <c r="E53" s="136"/>
      <c r="F53" s="136"/>
      <c r="G53" s="136"/>
      <c r="H53" s="136"/>
      <c r="I53" s="136"/>
      <c r="J53" s="136"/>
      <c r="K53" s="136"/>
      <c r="L53" s="136"/>
      <c r="M53" s="136"/>
      <c r="N53" s="136"/>
      <c r="O53" s="607"/>
      <c r="P53" s="136"/>
      <c r="Q53" s="136"/>
      <c r="R53" s="136"/>
      <c r="S53" s="136"/>
      <c r="T53" s="136"/>
      <c r="U53" s="136"/>
      <c r="V53" s="136"/>
      <c r="W53" s="136"/>
      <c r="X53" s="136"/>
      <c r="Y53" s="136"/>
      <c r="Z53" s="136"/>
      <c r="AA53" s="607"/>
      <c r="AB53" s="136"/>
      <c r="AC53" s="136"/>
      <c r="AD53" s="136"/>
      <c r="AE53" s="136"/>
      <c r="AF53" s="136"/>
      <c r="AG53" s="136"/>
      <c r="AH53" s="136"/>
      <c r="AI53" s="136"/>
      <c r="AJ53" s="136"/>
      <c r="AK53" s="136"/>
      <c r="AL53" s="136"/>
      <c r="AM53" s="136"/>
    </row>
    <row r="54" spans="2:39" s="103" customFormat="1">
      <c r="B54" s="154"/>
      <c r="D54" s="137"/>
      <c r="E54" s="137"/>
      <c r="F54" s="137"/>
      <c r="G54" s="137"/>
      <c r="H54" s="137"/>
      <c r="I54" s="137"/>
      <c r="J54" s="137"/>
      <c r="K54" s="137"/>
      <c r="L54" s="137"/>
      <c r="M54" s="137"/>
      <c r="N54" s="137"/>
      <c r="O54" s="607"/>
      <c r="P54" s="136"/>
      <c r="Q54" s="137"/>
      <c r="R54" s="137"/>
      <c r="S54" s="137"/>
      <c r="T54" s="137"/>
      <c r="U54" s="137"/>
      <c r="V54" s="137"/>
      <c r="W54" s="137"/>
      <c r="X54" s="137"/>
      <c r="Y54" s="137"/>
      <c r="Z54" s="137"/>
      <c r="AA54" s="607"/>
      <c r="AB54" s="136"/>
      <c r="AC54" s="137"/>
      <c r="AD54" s="137"/>
      <c r="AE54" s="137"/>
      <c r="AF54" s="137"/>
      <c r="AG54" s="137"/>
      <c r="AH54" s="137"/>
      <c r="AI54" s="137"/>
      <c r="AJ54" s="137"/>
      <c r="AK54" s="137"/>
      <c r="AL54" s="137"/>
      <c r="AM54" s="137"/>
    </row>
    <row r="55" spans="2:39" s="130" customFormat="1" ht="17" thickBot="1">
      <c r="B55" s="373" t="s">
        <v>147</v>
      </c>
      <c r="C55" s="374"/>
      <c r="D55" s="375">
        <f t="shared" ref="D55:AM55" si="20">D24+D36+D52</f>
        <v>536594.82543045748</v>
      </c>
      <c r="E55" s="375">
        <f t="shared" si="20"/>
        <v>-79869.174569542549</v>
      </c>
      <c r="F55" s="375">
        <f t="shared" si="20"/>
        <v>-333295.37456954253</v>
      </c>
      <c r="G55" s="375">
        <f t="shared" si="20"/>
        <v>-21851.974569542537</v>
      </c>
      <c r="H55" s="375">
        <f t="shared" si="20"/>
        <v>-8442.3745695425387</v>
      </c>
      <c r="I55" s="375">
        <f t="shared" si="20"/>
        <v>-25496.77456954254</v>
      </c>
      <c r="J55" s="375">
        <f t="shared" si="20"/>
        <v>-3984.3745695425423</v>
      </c>
      <c r="K55" s="375">
        <f t="shared" si="20"/>
        <v>12849.625430457463</v>
      </c>
      <c r="L55" s="375">
        <f t="shared" si="20"/>
        <v>-11857.774569542544</v>
      </c>
      <c r="M55" s="375">
        <f t="shared" si="20"/>
        <v>15059.625430457463</v>
      </c>
      <c r="N55" s="375">
        <f t="shared" si="20"/>
        <v>22299.625430457454</v>
      </c>
      <c r="O55" s="665">
        <f t="shared" si="20"/>
        <v>-10712.77456954254</v>
      </c>
      <c r="P55" s="375">
        <f t="shared" si="20"/>
        <v>1762.9587637907916</v>
      </c>
      <c r="Q55" s="375">
        <f t="shared" si="20"/>
        <v>-21358.241236209215</v>
      </c>
      <c r="R55" s="375">
        <f t="shared" si="20"/>
        <v>-20131.641236209205</v>
      </c>
      <c r="S55" s="375">
        <f t="shared" si="20"/>
        <v>10225.35876379078</v>
      </c>
      <c r="T55" s="375">
        <f t="shared" si="20"/>
        <v>19962.158763790787</v>
      </c>
      <c r="U55" s="375">
        <f t="shared" si="20"/>
        <v>-18657.441236209212</v>
      </c>
      <c r="V55" s="375">
        <f t="shared" si="20"/>
        <v>25021.758763790793</v>
      </c>
      <c r="W55" s="375">
        <f t="shared" si="20"/>
        <v>36194.558763790788</v>
      </c>
      <c r="X55" s="375">
        <f t="shared" ca="1" si="20"/>
        <v>-11458.641236209218</v>
      </c>
      <c r="Y55" s="375">
        <f t="shared" si="20"/>
        <v>32404.558763790788</v>
      </c>
      <c r="Z55" s="375">
        <f t="shared" si="20"/>
        <v>43614.558763790796</v>
      </c>
      <c r="AA55" s="665">
        <f t="shared" si="20"/>
        <v>-17892.441236209223</v>
      </c>
      <c r="AB55" s="375">
        <f t="shared" si="20"/>
        <v>26086.025430457452</v>
      </c>
      <c r="AC55" s="375">
        <f t="shared" si="20"/>
        <v>-18462.774569542555</v>
      </c>
      <c r="AD55" s="375">
        <f t="shared" si="20"/>
        <v>-12579.374569542562</v>
      </c>
      <c r="AE55" s="375">
        <f t="shared" si="20"/>
        <v>37585.625430457454</v>
      </c>
      <c r="AF55" s="375">
        <f t="shared" si="20"/>
        <v>46883.625430457454</v>
      </c>
      <c r="AG55" s="375">
        <f t="shared" si="20"/>
        <v>-12721.774569542513</v>
      </c>
      <c r="AH55" s="375">
        <f t="shared" si="20"/>
        <v>41329.625430457461</v>
      </c>
      <c r="AI55" s="375">
        <f t="shared" si="20"/>
        <v>51327.625430457454</v>
      </c>
      <c r="AJ55" s="375">
        <f t="shared" ca="1" si="20"/>
        <v>-38348.337360893493</v>
      </c>
      <c r="AK55" s="375">
        <f t="shared" si="20"/>
        <v>43764.825430457451</v>
      </c>
      <c r="AL55" s="375">
        <f t="shared" si="20"/>
        <v>53128.425430457464</v>
      </c>
      <c r="AM55" s="375">
        <f t="shared" si="20"/>
        <v>-20246.574569542543</v>
      </c>
    </row>
    <row r="56" spans="2:39" s="103" customFormat="1" ht="17" thickTop="1">
      <c r="B56" s="94"/>
      <c r="C56" s="139"/>
      <c r="D56" s="137"/>
      <c r="E56" s="137"/>
      <c r="F56" s="137"/>
      <c r="G56" s="137"/>
      <c r="H56" s="137"/>
      <c r="I56" s="137"/>
      <c r="J56" s="137"/>
      <c r="K56" s="137"/>
      <c r="L56" s="137"/>
      <c r="M56" s="137"/>
      <c r="N56" s="137"/>
      <c r="O56" s="607"/>
      <c r="P56" s="136"/>
      <c r="Q56" s="137"/>
      <c r="R56" s="137"/>
      <c r="S56" s="137"/>
      <c r="T56" s="137"/>
      <c r="U56" s="137"/>
      <c r="V56" s="137"/>
      <c r="W56" s="137"/>
      <c r="X56" s="137"/>
      <c r="Y56" s="137"/>
      <c r="Z56" s="137"/>
      <c r="AA56" s="607"/>
      <c r="AB56" s="136"/>
      <c r="AC56" s="137"/>
      <c r="AD56" s="137"/>
      <c r="AE56" s="137"/>
      <c r="AF56" s="137"/>
      <c r="AG56" s="137"/>
      <c r="AH56" s="137"/>
      <c r="AI56" s="137"/>
      <c r="AJ56" s="137"/>
      <c r="AK56" s="137"/>
      <c r="AL56" s="137"/>
      <c r="AM56" s="137"/>
    </row>
    <row r="57" spans="2:39" s="188" customFormat="1">
      <c r="B57" s="94" t="s">
        <v>148</v>
      </c>
      <c r="D57" s="189">
        <v>0</v>
      </c>
      <c r="E57" s="189">
        <f t="shared" ref="E57:AM57" si="21">D58</f>
        <v>536594.82543045748</v>
      </c>
      <c r="F57" s="189">
        <f t="shared" si="21"/>
        <v>456725.65086091496</v>
      </c>
      <c r="G57" s="189">
        <f t="shared" si="21"/>
        <v>123430.27629137243</v>
      </c>
      <c r="H57" s="189">
        <f t="shared" si="21"/>
        <v>101578.30172182989</v>
      </c>
      <c r="I57" s="189">
        <f t="shared" si="21"/>
        <v>93135.927152287361</v>
      </c>
      <c r="J57" s="189">
        <f t="shared" si="21"/>
        <v>67639.15258274482</v>
      </c>
      <c r="K57" s="189">
        <f t="shared" si="21"/>
        <v>63654.778013202274</v>
      </c>
      <c r="L57" s="189">
        <f t="shared" si="21"/>
        <v>76504.403443659743</v>
      </c>
      <c r="M57" s="189">
        <f t="shared" si="21"/>
        <v>64646.628874117203</v>
      </c>
      <c r="N57" s="189">
        <f t="shared" si="21"/>
        <v>79706.254304574672</v>
      </c>
      <c r="O57" s="666">
        <f t="shared" si="21"/>
        <v>102005.87973503213</v>
      </c>
      <c r="P57" s="190">
        <f t="shared" si="21"/>
        <v>91293.105165489585</v>
      </c>
      <c r="Q57" s="189">
        <f t="shared" si="21"/>
        <v>93056.063929280383</v>
      </c>
      <c r="R57" s="189">
        <f t="shared" si="21"/>
        <v>71697.822693071168</v>
      </c>
      <c r="S57" s="189">
        <f t="shared" si="21"/>
        <v>51566.181456861959</v>
      </c>
      <c r="T57" s="189">
        <f t="shared" si="21"/>
        <v>61791.540220652736</v>
      </c>
      <c r="U57" s="189">
        <f t="shared" si="21"/>
        <v>81753.69898444353</v>
      </c>
      <c r="V57" s="189">
        <f t="shared" si="21"/>
        <v>63096.257748234319</v>
      </c>
      <c r="W57" s="189">
        <f t="shared" si="21"/>
        <v>88118.016512025119</v>
      </c>
      <c r="X57" s="189">
        <f t="shared" si="21"/>
        <v>124312.57527581591</v>
      </c>
      <c r="Y57" s="189">
        <f t="shared" ca="1" si="21"/>
        <v>112853.93403960668</v>
      </c>
      <c r="Z57" s="189">
        <f t="shared" ca="1" si="21"/>
        <v>145258.49280339747</v>
      </c>
      <c r="AA57" s="666">
        <f t="shared" ca="1" si="21"/>
        <v>188873.05156718826</v>
      </c>
      <c r="AB57" s="190">
        <f t="shared" ca="1" si="21"/>
        <v>170980.61033097905</v>
      </c>
      <c r="AC57" s="189">
        <f t="shared" ca="1" si="21"/>
        <v>197066.63576143651</v>
      </c>
      <c r="AD57" s="189">
        <f t="shared" ca="1" si="21"/>
        <v>178603.86119189396</v>
      </c>
      <c r="AE57" s="189">
        <f t="shared" ca="1" si="21"/>
        <v>166024.4866223514</v>
      </c>
      <c r="AF57" s="189">
        <f t="shared" ca="1" si="21"/>
        <v>203610.11205280886</v>
      </c>
      <c r="AG57" s="189">
        <f t="shared" ca="1" si="21"/>
        <v>250493.73748326633</v>
      </c>
      <c r="AH57" s="189">
        <f t="shared" ca="1" si="21"/>
        <v>237771.96291372381</v>
      </c>
      <c r="AI57" s="189">
        <f t="shared" ca="1" si="21"/>
        <v>279101.58834418125</v>
      </c>
      <c r="AJ57" s="189">
        <f t="shared" ca="1" si="21"/>
        <v>330429.21377463872</v>
      </c>
      <c r="AK57" s="189">
        <f t="shared" ca="1" si="21"/>
        <v>292080.87641374522</v>
      </c>
      <c r="AL57" s="189">
        <f t="shared" ca="1" si="21"/>
        <v>335845.7018442027</v>
      </c>
      <c r="AM57" s="189">
        <f t="shared" ca="1" si="21"/>
        <v>388974.12727466016</v>
      </c>
    </row>
    <row r="58" spans="2:39" s="130" customFormat="1" ht="20" customHeight="1" thickBot="1">
      <c r="B58" s="340" t="s">
        <v>199</v>
      </c>
      <c r="C58" s="376"/>
      <c r="D58" s="342">
        <f t="shared" ref="D58:AM58" si="22">D57+D55</f>
        <v>536594.82543045748</v>
      </c>
      <c r="E58" s="342">
        <f t="shared" si="22"/>
        <v>456725.65086091496</v>
      </c>
      <c r="F58" s="342">
        <f t="shared" si="22"/>
        <v>123430.27629137243</v>
      </c>
      <c r="G58" s="342">
        <f t="shared" si="22"/>
        <v>101578.30172182989</v>
      </c>
      <c r="H58" s="342">
        <f t="shared" si="22"/>
        <v>93135.927152287361</v>
      </c>
      <c r="I58" s="342">
        <f t="shared" si="22"/>
        <v>67639.15258274482</v>
      </c>
      <c r="J58" s="342">
        <f t="shared" si="22"/>
        <v>63654.778013202274</v>
      </c>
      <c r="K58" s="342">
        <f t="shared" si="22"/>
        <v>76504.403443659743</v>
      </c>
      <c r="L58" s="342">
        <f t="shared" si="22"/>
        <v>64646.628874117203</v>
      </c>
      <c r="M58" s="342">
        <f t="shared" si="22"/>
        <v>79706.254304574672</v>
      </c>
      <c r="N58" s="342">
        <f t="shared" si="22"/>
        <v>102005.87973503213</v>
      </c>
      <c r="O58" s="614">
        <f t="shared" si="22"/>
        <v>91293.105165489585</v>
      </c>
      <c r="P58" s="342">
        <f t="shared" si="22"/>
        <v>93056.063929280383</v>
      </c>
      <c r="Q58" s="342">
        <f t="shared" si="22"/>
        <v>71697.822693071168</v>
      </c>
      <c r="R58" s="342">
        <f t="shared" si="22"/>
        <v>51566.181456861959</v>
      </c>
      <c r="S58" s="342">
        <f t="shared" si="22"/>
        <v>61791.540220652736</v>
      </c>
      <c r="T58" s="342">
        <f t="shared" si="22"/>
        <v>81753.69898444353</v>
      </c>
      <c r="U58" s="342">
        <f t="shared" si="22"/>
        <v>63096.257748234319</v>
      </c>
      <c r="V58" s="342">
        <f t="shared" si="22"/>
        <v>88118.016512025119</v>
      </c>
      <c r="W58" s="342">
        <f t="shared" si="22"/>
        <v>124312.57527581591</v>
      </c>
      <c r="X58" s="342">
        <f t="shared" ca="1" si="22"/>
        <v>112853.93403960668</v>
      </c>
      <c r="Y58" s="342">
        <f t="shared" ca="1" si="22"/>
        <v>145258.49280339747</v>
      </c>
      <c r="Z58" s="342">
        <f t="shared" ca="1" si="22"/>
        <v>188873.05156718826</v>
      </c>
      <c r="AA58" s="614">
        <f t="shared" ca="1" si="22"/>
        <v>170980.61033097905</v>
      </c>
      <c r="AB58" s="342">
        <f t="shared" ca="1" si="22"/>
        <v>197066.63576143651</v>
      </c>
      <c r="AC58" s="342">
        <f t="shared" ca="1" si="22"/>
        <v>178603.86119189396</v>
      </c>
      <c r="AD58" s="342">
        <f t="shared" ca="1" si="22"/>
        <v>166024.4866223514</v>
      </c>
      <c r="AE58" s="342">
        <f t="shared" ca="1" si="22"/>
        <v>203610.11205280886</v>
      </c>
      <c r="AF58" s="342">
        <f t="shared" ca="1" si="22"/>
        <v>250493.73748326633</v>
      </c>
      <c r="AG58" s="342">
        <f t="shared" ca="1" si="22"/>
        <v>237771.96291372381</v>
      </c>
      <c r="AH58" s="342">
        <f t="shared" ca="1" si="22"/>
        <v>279101.58834418125</v>
      </c>
      <c r="AI58" s="342">
        <f t="shared" ca="1" si="22"/>
        <v>330429.21377463872</v>
      </c>
      <c r="AJ58" s="342">
        <f t="shared" ca="1" si="22"/>
        <v>292080.87641374522</v>
      </c>
      <c r="AK58" s="342">
        <f t="shared" ca="1" si="22"/>
        <v>335845.7018442027</v>
      </c>
      <c r="AL58" s="342">
        <f t="shared" ca="1" si="22"/>
        <v>388974.12727466016</v>
      </c>
      <c r="AM58" s="342">
        <f t="shared" ca="1" si="22"/>
        <v>368727.55270511762</v>
      </c>
    </row>
    <row r="59" spans="2:39" s="130" customFormat="1" ht="17" thickTop="1">
      <c r="B59" s="95"/>
      <c r="C59" s="191"/>
      <c r="D59" s="74"/>
      <c r="E59" s="74"/>
      <c r="F59" s="74"/>
      <c r="G59" s="74"/>
      <c r="H59" s="74"/>
      <c r="I59" s="74"/>
      <c r="J59" s="74"/>
      <c r="K59" s="74"/>
      <c r="L59" s="74"/>
      <c r="M59" s="74"/>
      <c r="N59" s="74"/>
      <c r="O59" s="604"/>
      <c r="P59" s="131"/>
      <c r="Q59" s="74"/>
      <c r="R59" s="74"/>
      <c r="S59" s="74"/>
      <c r="T59" s="74"/>
      <c r="U59" s="74"/>
      <c r="V59" s="74"/>
      <c r="W59" s="74"/>
      <c r="X59" s="74"/>
      <c r="Y59" s="74"/>
      <c r="Z59" s="74"/>
      <c r="AA59" s="604"/>
      <c r="AB59" s="131"/>
      <c r="AC59" s="74"/>
      <c r="AD59" s="74"/>
      <c r="AE59" s="74"/>
      <c r="AF59" s="74"/>
      <c r="AG59" s="74"/>
      <c r="AH59" s="74"/>
      <c r="AI59" s="74"/>
      <c r="AJ59" s="74"/>
      <c r="AK59" s="74"/>
      <c r="AL59" s="74"/>
      <c r="AM59" s="74"/>
    </row>
    <row r="60" spans="2:39" s="197" customFormat="1">
      <c r="B60" s="29" t="s">
        <v>13</v>
      </c>
      <c r="C60" s="193"/>
      <c r="D60" s="194">
        <f>'Balance Sheet'!D53</f>
        <v>0</v>
      </c>
      <c r="E60" s="194">
        <f>'Balance Sheet'!E53</f>
        <v>0</v>
      </c>
      <c r="F60" s="195">
        <f>'Balance Sheet'!F53</f>
        <v>0</v>
      </c>
      <c r="G60" s="195">
        <f>'Balance Sheet'!G53</f>
        <v>0</v>
      </c>
      <c r="H60" s="195">
        <f>'Balance Sheet'!H53</f>
        <v>0</v>
      </c>
      <c r="I60" s="195">
        <f>'Balance Sheet'!I53</f>
        <v>0</v>
      </c>
      <c r="J60" s="195">
        <f>'Balance Sheet'!J53</f>
        <v>0</v>
      </c>
      <c r="K60" s="195">
        <f>'Balance Sheet'!K53</f>
        <v>0</v>
      </c>
      <c r="L60" s="195">
        <f>'Balance Sheet'!L53</f>
        <v>0</v>
      </c>
      <c r="M60" s="195">
        <f>'Balance Sheet'!M53</f>
        <v>0</v>
      </c>
      <c r="N60" s="195">
        <f>'Balance Sheet'!N53</f>
        <v>0</v>
      </c>
      <c r="O60" s="667">
        <f>'Balance Sheet'!O53</f>
        <v>0</v>
      </c>
      <c r="P60" s="196">
        <f>'Balance Sheet'!P53</f>
        <v>0</v>
      </c>
      <c r="Q60" s="195">
        <f>'Balance Sheet'!Q53</f>
        <v>0</v>
      </c>
      <c r="R60" s="195">
        <f>'Balance Sheet'!R53</f>
        <v>0</v>
      </c>
      <c r="S60" s="195">
        <f>'Balance Sheet'!S53</f>
        <v>0</v>
      </c>
      <c r="T60" s="195">
        <f>'Balance Sheet'!T53</f>
        <v>0</v>
      </c>
      <c r="U60" s="195">
        <f>'Balance Sheet'!U53</f>
        <v>0</v>
      </c>
      <c r="V60" s="195">
        <f>'Balance Sheet'!V53</f>
        <v>0</v>
      </c>
      <c r="W60" s="195">
        <f>'Balance Sheet'!W53</f>
        <v>0</v>
      </c>
      <c r="X60" s="195">
        <f ca="1">'Balance Sheet'!X53</f>
        <v>0</v>
      </c>
      <c r="Y60" s="195">
        <f ca="1">'Balance Sheet'!Y53</f>
        <v>0</v>
      </c>
      <c r="Z60" s="195">
        <f ca="1">'Balance Sheet'!Z53</f>
        <v>0</v>
      </c>
      <c r="AA60" s="667">
        <f ca="1">'Balance Sheet'!AA53</f>
        <v>0</v>
      </c>
      <c r="AB60" s="196">
        <f ca="1">'Balance Sheet'!AB53</f>
        <v>0</v>
      </c>
      <c r="AC60" s="195">
        <f ca="1">'Balance Sheet'!AC53</f>
        <v>0</v>
      </c>
      <c r="AD60" s="195">
        <f ca="1">'Balance Sheet'!AD53</f>
        <v>0</v>
      </c>
      <c r="AE60" s="195">
        <f ca="1">'Balance Sheet'!AE53</f>
        <v>0</v>
      </c>
      <c r="AF60" s="195">
        <f ca="1">'Balance Sheet'!AF53</f>
        <v>0</v>
      </c>
      <c r="AG60" s="195">
        <f ca="1">'Balance Sheet'!AG53</f>
        <v>0</v>
      </c>
      <c r="AH60" s="195">
        <f ca="1">'Balance Sheet'!AH53</f>
        <v>0</v>
      </c>
      <c r="AI60" s="195">
        <f ca="1">'Balance Sheet'!AI53</f>
        <v>0</v>
      </c>
      <c r="AJ60" s="195">
        <f ca="1">'Balance Sheet'!AJ53</f>
        <v>0</v>
      </c>
      <c r="AK60" s="195">
        <f ca="1">'Balance Sheet'!AK53</f>
        <v>0</v>
      </c>
      <c r="AL60" s="195">
        <f ca="1">'Balance Sheet'!AL53</f>
        <v>0</v>
      </c>
      <c r="AM60" s="195">
        <f ca="1">'Balance Sheet'!AM53</f>
        <v>0</v>
      </c>
    </row>
    <row r="61" spans="2:39" s="197" customFormat="1">
      <c r="B61" s="192"/>
      <c r="C61" s="193"/>
      <c r="D61" s="194"/>
      <c r="E61" s="194"/>
      <c r="F61" s="195"/>
      <c r="G61" s="195"/>
      <c r="H61" s="195"/>
      <c r="I61" s="195"/>
      <c r="J61" s="195"/>
      <c r="K61" s="195"/>
      <c r="L61" s="195"/>
      <c r="M61" s="195"/>
      <c r="N61" s="195"/>
      <c r="O61" s="667"/>
      <c r="P61" s="196"/>
      <c r="Q61" s="195"/>
      <c r="R61" s="195"/>
      <c r="S61" s="195"/>
      <c r="T61" s="195"/>
      <c r="U61" s="195"/>
      <c r="V61" s="195"/>
      <c r="W61" s="195"/>
      <c r="X61" s="195"/>
      <c r="Y61" s="195"/>
      <c r="Z61" s="195"/>
      <c r="AA61" s="667"/>
      <c r="AB61" s="196"/>
      <c r="AC61" s="195"/>
      <c r="AD61" s="195"/>
      <c r="AE61" s="195"/>
      <c r="AF61" s="195"/>
      <c r="AG61" s="195"/>
      <c r="AH61" s="195"/>
      <c r="AI61" s="195"/>
      <c r="AJ61" s="195"/>
      <c r="AK61" s="195"/>
      <c r="AL61" s="195"/>
      <c r="AM61" s="195"/>
    </row>
    <row r="62" spans="2:39" s="197" customFormat="1">
      <c r="B62" s="192"/>
      <c r="C62" s="193"/>
      <c r="D62" s="194"/>
      <c r="E62" s="194"/>
      <c r="F62" s="195"/>
      <c r="G62" s="195"/>
      <c r="H62" s="195"/>
      <c r="I62" s="195"/>
      <c r="J62" s="195"/>
      <c r="K62" s="195"/>
      <c r="L62" s="195"/>
      <c r="M62" s="195"/>
      <c r="N62" s="195"/>
      <c r="O62" s="667"/>
      <c r="P62" s="196"/>
      <c r="Q62" s="195"/>
      <c r="R62" s="195"/>
      <c r="S62" s="195"/>
      <c r="T62" s="195"/>
      <c r="U62" s="195"/>
      <c r="V62" s="195"/>
      <c r="W62" s="195"/>
      <c r="X62" s="195"/>
      <c r="Y62" s="195"/>
      <c r="Z62" s="195"/>
      <c r="AA62" s="667"/>
      <c r="AB62" s="196"/>
      <c r="AC62" s="195"/>
      <c r="AD62" s="195"/>
      <c r="AE62" s="195"/>
      <c r="AF62" s="195"/>
      <c r="AG62" s="195"/>
      <c r="AH62" s="195"/>
      <c r="AI62" s="195"/>
      <c r="AJ62" s="195"/>
      <c r="AK62" s="195"/>
      <c r="AL62" s="195"/>
      <c r="AM62" s="195"/>
    </row>
    <row r="63" spans="2:39" s="197" customFormat="1">
      <c r="B63" s="192"/>
      <c r="C63" s="193"/>
      <c r="D63" s="194"/>
      <c r="E63" s="194"/>
      <c r="F63" s="195"/>
      <c r="G63" s="195"/>
      <c r="H63" s="195"/>
      <c r="I63" s="195"/>
      <c r="J63" s="195"/>
      <c r="K63" s="195"/>
      <c r="L63" s="195"/>
      <c r="M63" s="195"/>
      <c r="N63" s="195"/>
      <c r="O63" s="667"/>
      <c r="P63" s="196"/>
      <c r="Q63" s="195"/>
      <c r="R63" s="195"/>
      <c r="S63" s="195"/>
      <c r="T63" s="195"/>
      <c r="U63" s="195"/>
      <c r="V63" s="195"/>
      <c r="W63" s="195"/>
      <c r="X63" s="195"/>
      <c r="Y63" s="195"/>
      <c r="Z63" s="195"/>
      <c r="AA63" s="667"/>
      <c r="AB63" s="196"/>
      <c r="AC63" s="195"/>
      <c r="AD63" s="195"/>
      <c r="AE63" s="195"/>
      <c r="AF63" s="195"/>
      <c r="AG63" s="195"/>
      <c r="AH63" s="195"/>
      <c r="AI63" s="195"/>
      <c r="AJ63" s="195"/>
      <c r="AK63" s="195"/>
      <c r="AL63" s="195"/>
      <c r="AM63" s="195"/>
    </row>
    <row r="64" spans="2:39" s="410" customFormat="1" ht="4" customHeight="1">
      <c r="B64" s="405"/>
      <c r="C64" s="406"/>
      <c r="D64" s="407"/>
      <c r="E64" s="407"/>
      <c r="F64" s="408"/>
      <c r="G64" s="408"/>
      <c r="H64" s="408"/>
      <c r="I64" s="408"/>
      <c r="J64" s="408"/>
      <c r="K64" s="408"/>
      <c r="L64" s="408"/>
      <c r="M64" s="408"/>
      <c r="N64" s="408"/>
      <c r="O64" s="668"/>
      <c r="P64" s="409"/>
      <c r="Q64" s="408"/>
      <c r="R64" s="408"/>
      <c r="S64" s="408"/>
      <c r="T64" s="408"/>
      <c r="U64" s="408"/>
      <c r="V64" s="408"/>
      <c r="W64" s="408"/>
      <c r="X64" s="408"/>
      <c r="Y64" s="408"/>
      <c r="Z64" s="408"/>
      <c r="AA64" s="668"/>
      <c r="AB64" s="409"/>
      <c r="AC64" s="408"/>
      <c r="AD64" s="408"/>
      <c r="AE64" s="408"/>
      <c r="AF64" s="408"/>
      <c r="AG64" s="408"/>
      <c r="AH64" s="408"/>
      <c r="AI64" s="408"/>
      <c r="AJ64" s="408"/>
      <c r="AK64" s="408"/>
      <c r="AL64" s="408"/>
      <c r="AM64" s="408"/>
    </row>
    <row r="65" spans="2:39" s="99" customFormat="1">
      <c r="B65" s="198"/>
      <c r="C65" s="199"/>
      <c r="D65" s="200"/>
      <c r="E65" s="200"/>
      <c r="F65" s="200"/>
      <c r="G65" s="200"/>
      <c r="H65" s="200"/>
      <c r="I65" s="200"/>
      <c r="J65" s="200"/>
      <c r="K65" s="200"/>
      <c r="L65" s="200"/>
      <c r="M65" s="200"/>
      <c r="N65" s="200"/>
      <c r="O65" s="669"/>
      <c r="P65" s="200"/>
      <c r="Q65" s="200"/>
      <c r="R65" s="200"/>
      <c r="S65" s="200"/>
      <c r="T65" s="200"/>
      <c r="U65" s="200"/>
      <c r="V65" s="200"/>
      <c r="W65" s="200"/>
      <c r="X65" s="200"/>
      <c r="Y65" s="200"/>
      <c r="Z65" s="200"/>
      <c r="AA65" s="669"/>
      <c r="AB65" s="200"/>
      <c r="AC65" s="200"/>
      <c r="AD65" s="200"/>
      <c r="AE65" s="200"/>
      <c r="AF65" s="200"/>
      <c r="AG65" s="200"/>
      <c r="AH65" s="200"/>
      <c r="AI65" s="200"/>
      <c r="AJ65" s="200"/>
      <c r="AK65" s="200"/>
      <c r="AL65" s="200"/>
      <c r="AM65" s="200"/>
    </row>
    <row r="66" spans="2:39" s="99" customFormat="1">
      <c r="B66" s="198"/>
      <c r="C66" s="199"/>
      <c r="D66" s="200"/>
      <c r="E66" s="200"/>
      <c r="F66" s="200"/>
      <c r="G66" s="200"/>
      <c r="H66" s="200"/>
      <c r="I66" s="200"/>
      <c r="J66" s="200"/>
      <c r="K66" s="200"/>
      <c r="L66" s="200"/>
      <c r="M66" s="200"/>
      <c r="N66" s="200"/>
      <c r="O66" s="669"/>
      <c r="P66" s="200"/>
      <c r="Q66" s="200"/>
      <c r="R66" s="200"/>
      <c r="S66" s="200"/>
      <c r="T66" s="200"/>
      <c r="U66" s="200"/>
      <c r="V66" s="200"/>
      <c r="W66" s="200"/>
      <c r="X66" s="200"/>
      <c r="Y66" s="200"/>
      <c r="Z66" s="200"/>
      <c r="AA66" s="669"/>
      <c r="AB66" s="200"/>
      <c r="AC66" s="200"/>
      <c r="AD66" s="200"/>
      <c r="AE66" s="200"/>
      <c r="AF66" s="200"/>
      <c r="AG66" s="200"/>
      <c r="AH66" s="200"/>
      <c r="AI66" s="200"/>
      <c r="AJ66" s="200"/>
      <c r="AK66" s="200"/>
      <c r="AL66" s="200"/>
      <c r="AM66" s="200"/>
    </row>
    <row r="67" spans="2:39" s="99" customFormat="1">
      <c r="B67" s="198"/>
      <c r="C67" s="199"/>
      <c r="D67" s="200"/>
      <c r="E67" s="200"/>
      <c r="F67" s="200"/>
      <c r="G67" s="200"/>
      <c r="H67" s="200"/>
      <c r="I67" s="200"/>
      <c r="J67" s="200"/>
      <c r="K67" s="200"/>
      <c r="L67" s="200"/>
      <c r="M67" s="200"/>
      <c r="N67" s="200"/>
      <c r="O67" s="669"/>
      <c r="P67" s="200"/>
      <c r="Q67" s="200"/>
      <c r="R67" s="200"/>
      <c r="S67" s="200"/>
      <c r="T67" s="200"/>
      <c r="U67" s="200"/>
      <c r="V67" s="200"/>
      <c r="W67" s="200"/>
      <c r="X67" s="200"/>
      <c r="Y67" s="200"/>
      <c r="Z67" s="200"/>
      <c r="AA67" s="669"/>
      <c r="AB67" s="200"/>
      <c r="AC67" s="200"/>
      <c r="AD67" s="200"/>
      <c r="AE67" s="200"/>
      <c r="AF67" s="200"/>
      <c r="AG67" s="200"/>
      <c r="AH67" s="200"/>
      <c r="AI67" s="200"/>
      <c r="AJ67" s="200"/>
      <c r="AK67" s="200"/>
      <c r="AL67" s="200"/>
      <c r="AM67" s="200"/>
    </row>
    <row r="68" spans="2:39" s="99" customFormat="1">
      <c r="B68" s="198"/>
      <c r="C68" s="199"/>
      <c r="D68" s="200"/>
      <c r="E68" s="200"/>
      <c r="F68" s="200"/>
      <c r="G68" s="200"/>
      <c r="H68" s="200"/>
      <c r="I68" s="200"/>
      <c r="J68" s="200"/>
      <c r="K68" s="200"/>
      <c r="L68" s="200"/>
      <c r="M68" s="200"/>
      <c r="N68" s="200"/>
      <c r="O68" s="669"/>
      <c r="P68" s="200"/>
      <c r="Q68" s="200"/>
      <c r="R68" s="200"/>
      <c r="S68" s="200"/>
      <c r="T68" s="200"/>
      <c r="U68" s="200"/>
      <c r="V68" s="200"/>
      <c r="W68" s="200"/>
      <c r="X68" s="200"/>
      <c r="Y68" s="200"/>
      <c r="Z68" s="200"/>
      <c r="AA68" s="669"/>
      <c r="AB68" s="200"/>
      <c r="AC68" s="200"/>
      <c r="AD68" s="200"/>
      <c r="AE68" s="200"/>
      <c r="AF68" s="200"/>
      <c r="AG68" s="200"/>
      <c r="AH68" s="200"/>
      <c r="AI68" s="200"/>
      <c r="AJ68" s="200"/>
      <c r="AK68" s="200"/>
      <c r="AL68" s="200"/>
      <c r="AM68" s="200"/>
    </row>
    <row r="69" spans="2:39" s="99" customFormat="1">
      <c r="B69" s="198"/>
      <c r="C69" s="199"/>
      <c r="D69" s="200"/>
      <c r="E69" s="200"/>
      <c r="F69" s="200"/>
      <c r="G69" s="200"/>
      <c r="H69" s="200"/>
      <c r="I69" s="200"/>
      <c r="J69" s="200"/>
      <c r="K69" s="200"/>
      <c r="L69" s="200"/>
      <c r="M69" s="200"/>
      <c r="N69" s="200"/>
      <c r="O69" s="669"/>
      <c r="P69" s="200"/>
      <c r="Q69" s="200"/>
      <c r="R69" s="200"/>
      <c r="S69" s="200"/>
      <c r="T69" s="200"/>
      <c r="U69" s="200"/>
      <c r="V69" s="200"/>
      <c r="W69" s="200"/>
      <c r="X69" s="200"/>
      <c r="Y69" s="200"/>
      <c r="Z69" s="200"/>
      <c r="AA69" s="669"/>
      <c r="AB69" s="200"/>
      <c r="AC69" s="200"/>
      <c r="AD69" s="200"/>
      <c r="AE69" s="200"/>
      <c r="AF69" s="200"/>
      <c r="AG69" s="200"/>
      <c r="AH69" s="200"/>
      <c r="AI69" s="200"/>
      <c r="AJ69" s="200"/>
      <c r="AK69" s="200"/>
      <c r="AL69" s="200"/>
      <c r="AM69" s="200"/>
    </row>
    <row r="70" spans="2:39" s="99" customFormat="1">
      <c r="B70" s="198"/>
      <c r="C70" s="199"/>
      <c r="D70" s="200"/>
      <c r="E70" s="200"/>
      <c r="F70" s="200"/>
      <c r="G70" s="200"/>
      <c r="H70" s="200"/>
      <c r="I70" s="200"/>
      <c r="J70" s="200"/>
      <c r="K70" s="200"/>
      <c r="L70" s="200"/>
      <c r="M70" s="200"/>
      <c r="N70" s="200"/>
      <c r="O70" s="669"/>
      <c r="P70" s="200"/>
      <c r="Q70" s="200"/>
      <c r="R70" s="200"/>
      <c r="S70" s="200"/>
      <c r="T70" s="200"/>
      <c r="U70" s="200"/>
      <c r="V70" s="200"/>
      <c r="W70" s="200"/>
      <c r="X70" s="200"/>
      <c r="Y70" s="200"/>
      <c r="Z70" s="200"/>
      <c r="AA70" s="669"/>
      <c r="AB70" s="200"/>
      <c r="AC70" s="200"/>
      <c r="AD70" s="200"/>
      <c r="AE70" s="200"/>
      <c r="AF70" s="200"/>
      <c r="AG70" s="200"/>
      <c r="AH70" s="200"/>
      <c r="AI70" s="200"/>
      <c r="AJ70" s="200"/>
      <c r="AK70" s="200"/>
      <c r="AL70" s="200"/>
      <c r="AM70" s="200"/>
    </row>
    <row r="71" spans="2:39" s="99" customFormat="1">
      <c r="B71" s="198"/>
      <c r="C71" s="199"/>
      <c r="D71" s="200"/>
      <c r="E71" s="200"/>
      <c r="F71" s="200"/>
      <c r="G71" s="200"/>
      <c r="H71" s="200"/>
      <c r="I71" s="200"/>
      <c r="J71" s="200"/>
      <c r="K71" s="200"/>
      <c r="L71" s="200"/>
      <c r="M71" s="200"/>
      <c r="N71" s="200"/>
      <c r="O71" s="669"/>
      <c r="P71" s="200"/>
      <c r="Q71" s="200"/>
      <c r="R71" s="200"/>
      <c r="S71" s="200"/>
      <c r="T71" s="200"/>
      <c r="U71" s="200"/>
      <c r="V71" s="200"/>
      <c r="W71" s="200"/>
      <c r="X71" s="200"/>
      <c r="Y71" s="200"/>
      <c r="Z71" s="200"/>
      <c r="AA71" s="669"/>
      <c r="AB71" s="200"/>
      <c r="AC71" s="200"/>
      <c r="AD71" s="200"/>
      <c r="AE71" s="200"/>
      <c r="AF71" s="200"/>
      <c r="AG71" s="200"/>
      <c r="AH71" s="200"/>
      <c r="AI71" s="200"/>
      <c r="AJ71" s="200"/>
      <c r="AK71" s="200"/>
      <c r="AL71" s="200"/>
      <c r="AM71" s="200"/>
    </row>
    <row r="72" spans="2:39" s="99" customFormat="1">
      <c r="B72" s="198"/>
      <c r="C72" s="199"/>
      <c r="D72" s="200"/>
      <c r="E72" s="200"/>
      <c r="F72" s="200"/>
      <c r="G72" s="200"/>
      <c r="H72" s="200"/>
      <c r="I72" s="200"/>
      <c r="J72" s="200"/>
      <c r="K72" s="200"/>
      <c r="L72" s="200"/>
      <c r="M72" s="200"/>
      <c r="N72" s="200"/>
      <c r="O72" s="669"/>
      <c r="P72" s="200"/>
      <c r="Q72" s="200"/>
      <c r="R72" s="200"/>
      <c r="S72" s="200"/>
      <c r="T72" s="200"/>
      <c r="U72" s="200"/>
      <c r="V72" s="200"/>
      <c r="W72" s="200"/>
      <c r="X72" s="200"/>
      <c r="Y72" s="200"/>
      <c r="Z72" s="200"/>
      <c r="AA72" s="669"/>
      <c r="AB72" s="200"/>
      <c r="AC72" s="200"/>
      <c r="AD72" s="200"/>
      <c r="AE72" s="200"/>
      <c r="AF72" s="200"/>
      <c r="AG72" s="200"/>
      <c r="AH72" s="200"/>
      <c r="AI72" s="200"/>
      <c r="AJ72" s="200"/>
      <c r="AK72" s="200"/>
      <c r="AL72" s="200"/>
      <c r="AM72" s="200"/>
    </row>
    <row r="73" spans="2:39" s="99" customFormat="1">
      <c r="B73" s="198"/>
      <c r="C73" s="199"/>
      <c r="D73" s="200"/>
      <c r="E73" s="200"/>
      <c r="F73" s="200"/>
      <c r="G73" s="200"/>
      <c r="H73" s="200"/>
      <c r="I73" s="200"/>
      <c r="J73" s="200"/>
      <c r="K73" s="200"/>
      <c r="L73" s="200"/>
      <c r="M73" s="200"/>
      <c r="N73" s="200"/>
      <c r="O73" s="669"/>
      <c r="P73" s="200"/>
      <c r="Q73" s="200"/>
      <c r="R73" s="200"/>
      <c r="S73" s="200"/>
      <c r="T73" s="200"/>
      <c r="U73" s="200"/>
      <c r="V73" s="200"/>
      <c r="W73" s="200"/>
      <c r="X73" s="200"/>
      <c r="Y73" s="200"/>
      <c r="Z73" s="200"/>
      <c r="AA73" s="669"/>
      <c r="AB73" s="200"/>
      <c r="AC73" s="200"/>
      <c r="AD73" s="200"/>
      <c r="AE73" s="200"/>
      <c r="AF73" s="200"/>
      <c r="AG73" s="200"/>
      <c r="AH73" s="200"/>
      <c r="AI73" s="200"/>
      <c r="AJ73" s="200"/>
      <c r="AK73" s="200"/>
      <c r="AL73" s="200"/>
      <c r="AM73" s="200"/>
    </row>
    <row r="74" spans="2:39" s="99" customFormat="1">
      <c r="B74" s="94"/>
      <c r="D74" s="135"/>
      <c r="E74" s="135"/>
      <c r="F74" s="135"/>
      <c r="G74" s="135"/>
      <c r="H74" s="135"/>
      <c r="I74" s="135"/>
      <c r="J74" s="135"/>
      <c r="K74" s="135"/>
      <c r="L74" s="135"/>
      <c r="M74" s="135"/>
      <c r="N74" s="135"/>
      <c r="O74" s="608"/>
      <c r="P74" s="136"/>
      <c r="Q74" s="137"/>
      <c r="R74" s="137"/>
      <c r="S74" s="137"/>
      <c r="T74" s="137"/>
      <c r="U74" s="137"/>
      <c r="V74" s="137"/>
      <c r="W74" s="137"/>
      <c r="X74" s="137"/>
      <c r="Y74" s="137"/>
      <c r="Z74" s="137"/>
      <c r="AA74" s="607"/>
      <c r="AB74" s="136"/>
      <c r="AC74" s="135"/>
      <c r="AD74" s="135"/>
      <c r="AE74" s="135"/>
      <c r="AF74" s="135"/>
      <c r="AG74" s="135"/>
      <c r="AH74" s="135"/>
      <c r="AI74" s="135"/>
      <c r="AJ74" s="135"/>
      <c r="AK74" s="135"/>
      <c r="AL74" s="135"/>
      <c r="AM74" s="135"/>
    </row>
    <row r="75" spans="2:39" s="99" customFormat="1">
      <c r="B75" s="94"/>
      <c r="D75" s="135"/>
      <c r="E75" s="135"/>
      <c r="F75" s="135"/>
      <c r="G75" s="135"/>
      <c r="H75" s="135"/>
      <c r="I75" s="135"/>
      <c r="J75" s="135"/>
      <c r="K75" s="135"/>
      <c r="L75" s="135"/>
      <c r="M75" s="135"/>
      <c r="N75" s="135"/>
      <c r="O75" s="608"/>
      <c r="P75" s="136"/>
      <c r="Q75" s="137"/>
      <c r="R75" s="137"/>
      <c r="S75" s="137"/>
      <c r="T75" s="137"/>
      <c r="U75" s="137"/>
      <c r="V75" s="137"/>
      <c r="W75" s="137"/>
      <c r="X75" s="137"/>
      <c r="Y75" s="137"/>
      <c r="Z75" s="137"/>
      <c r="AA75" s="607"/>
      <c r="AB75" s="136"/>
      <c r="AC75" s="135"/>
      <c r="AD75" s="135"/>
      <c r="AE75" s="135"/>
      <c r="AF75" s="135"/>
      <c r="AG75" s="135"/>
      <c r="AH75" s="135"/>
      <c r="AI75" s="135"/>
      <c r="AJ75" s="135"/>
      <c r="AK75" s="135"/>
      <c r="AL75" s="135"/>
      <c r="AM75" s="135"/>
    </row>
    <row r="76" spans="2:39" s="99" customFormat="1">
      <c r="B76" s="94"/>
      <c r="O76" s="494"/>
      <c r="P76" s="102"/>
      <c r="Q76" s="103"/>
      <c r="R76" s="103"/>
      <c r="S76" s="103"/>
      <c r="T76" s="103"/>
      <c r="U76" s="103"/>
      <c r="V76" s="103"/>
      <c r="W76" s="103"/>
      <c r="X76" s="103"/>
      <c r="Y76" s="103"/>
      <c r="Z76" s="103"/>
      <c r="AA76" s="599"/>
      <c r="AB76" s="102"/>
    </row>
    <row r="77" spans="2:39" s="1" customFormat="1" ht="25" thickBot="1">
      <c r="B77" s="281" t="s">
        <v>23</v>
      </c>
      <c r="C77" s="318" t="str">
        <f>C7</f>
        <v>Month:</v>
      </c>
      <c r="D77" s="377">
        <f>D7</f>
        <v>45658</v>
      </c>
      <c r="E77" s="377">
        <f t="shared" ref="E77:AM77" si="23">E7</f>
        <v>45689</v>
      </c>
      <c r="F77" s="377">
        <f t="shared" si="23"/>
        <v>45717</v>
      </c>
      <c r="G77" s="377">
        <f t="shared" si="23"/>
        <v>45748</v>
      </c>
      <c r="H77" s="377">
        <f t="shared" si="23"/>
        <v>45778</v>
      </c>
      <c r="I77" s="377">
        <f t="shared" si="23"/>
        <v>45809</v>
      </c>
      <c r="J77" s="377">
        <f t="shared" si="23"/>
        <v>45839</v>
      </c>
      <c r="K77" s="377">
        <f t="shared" si="23"/>
        <v>45870</v>
      </c>
      <c r="L77" s="377">
        <f t="shared" si="23"/>
        <v>45901</v>
      </c>
      <c r="M77" s="377">
        <f t="shared" si="23"/>
        <v>45931</v>
      </c>
      <c r="N77" s="377">
        <f t="shared" si="23"/>
        <v>45962</v>
      </c>
      <c r="O77" s="670">
        <f t="shared" si="23"/>
        <v>45992</v>
      </c>
      <c r="P77" s="377">
        <f t="shared" si="23"/>
        <v>46023</v>
      </c>
      <c r="Q77" s="377">
        <f t="shared" si="23"/>
        <v>46054</v>
      </c>
      <c r="R77" s="377">
        <f t="shared" si="23"/>
        <v>46082</v>
      </c>
      <c r="S77" s="377">
        <f t="shared" si="23"/>
        <v>46113</v>
      </c>
      <c r="T77" s="377">
        <f t="shared" si="23"/>
        <v>46143</v>
      </c>
      <c r="U77" s="377">
        <f t="shared" si="23"/>
        <v>46174</v>
      </c>
      <c r="V77" s="377">
        <f t="shared" si="23"/>
        <v>46204</v>
      </c>
      <c r="W77" s="377">
        <f t="shared" si="23"/>
        <v>46235</v>
      </c>
      <c r="X77" s="377">
        <f t="shared" si="23"/>
        <v>46266</v>
      </c>
      <c r="Y77" s="377">
        <f t="shared" si="23"/>
        <v>46296</v>
      </c>
      <c r="Z77" s="377">
        <f t="shared" si="23"/>
        <v>46327</v>
      </c>
      <c r="AA77" s="670">
        <f t="shared" si="23"/>
        <v>46357</v>
      </c>
      <c r="AB77" s="377">
        <f t="shared" si="23"/>
        <v>46388</v>
      </c>
      <c r="AC77" s="377">
        <f t="shared" si="23"/>
        <v>46419</v>
      </c>
      <c r="AD77" s="377">
        <f t="shared" si="23"/>
        <v>46447</v>
      </c>
      <c r="AE77" s="377">
        <f t="shared" si="23"/>
        <v>46478</v>
      </c>
      <c r="AF77" s="377">
        <f t="shared" si="23"/>
        <v>46508</v>
      </c>
      <c r="AG77" s="377">
        <f t="shared" si="23"/>
        <v>46539</v>
      </c>
      <c r="AH77" s="377">
        <f t="shared" si="23"/>
        <v>46569</v>
      </c>
      <c r="AI77" s="377">
        <f t="shared" si="23"/>
        <v>46600</v>
      </c>
      <c r="AJ77" s="377">
        <f t="shared" si="23"/>
        <v>46631</v>
      </c>
      <c r="AK77" s="377">
        <f t="shared" si="23"/>
        <v>46661</v>
      </c>
      <c r="AL77" s="377">
        <f t="shared" si="23"/>
        <v>46692</v>
      </c>
      <c r="AM77" s="377">
        <f t="shared" si="23"/>
        <v>46722</v>
      </c>
    </row>
    <row r="78" spans="2:39" s="1" customFormat="1" ht="20" customHeight="1">
      <c r="B78" s="201"/>
      <c r="C78" s="152"/>
      <c r="D78" s="153"/>
      <c r="E78" s="153"/>
      <c r="F78" s="153"/>
      <c r="G78" s="153"/>
      <c r="H78" s="153"/>
      <c r="I78" s="153"/>
      <c r="J78" s="153"/>
      <c r="K78" s="153"/>
      <c r="L78" s="153"/>
      <c r="M78" s="153"/>
      <c r="N78" s="153"/>
      <c r="O78" s="619"/>
      <c r="P78" s="153"/>
      <c r="Q78" s="153"/>
      <c r="R78" s="153"/>
      <c r="S78" s="153"/>
      <c r="T78" s="153"/>
      <c r="U78" s="153"/>
      <c r="V78" s="153"/>
      <c r="W78" s="153"/>
      <c r="X78" s="153"/>
      <c r="Y78" s="153"/>
      <c r="Z78" s="153"/>
      <c r="AA78" s="619"/>
      <c r="AB78" s="153"/>
      <c r="AC78" s="153"/>
      <c r="AD78" s="153"/>
      <c r="AE78" s="153"/>
      <c r="AF78" s="153"/>
      <c r="AG78" s="153"/>
      <c r="AH78" s="153"/>
      <c r="AI78" s="153"/>
      <c r="AJ78" s="153"/>
      <c r="AK78" s="153"/>
      <c r="AL78" s="153"/>
      <c r="AM78" s="153"/>
    </row>
    <row r="79" spans="2:39" s="125" customFormat="1" ht="20" thickBot="1">
      <c r="B79" s="286" t="s">
        <v>47</v>
      </c>
      <c r="C79" s="378"/>
      <c r="D79" s="378"/>
      <c r="E79" s="378"/>
      <c r="F79" s="378"/>
      <c r="G79" s="378"/>
      <c r="H79" s="378"/>
      <c r="I79" s="378"/>
      <c r="J79" s="378"/>
      <c r="K79" s="378"/>
      <c r="L79" s="378"/>
      <c r="M79" s="378"/>
      <c r="N79" s="378"/>
      <c r="O79" s="691"/>
      <c r="P79" s="379"/>
      <c r="Q79" s="379"/>
      <c r="R79" s="379"/>
      <c r="S79" s="379"/>
      <c r="T79" s="379"/>
      <c r="U79" s="379"/>
      <c r="V79" s="379"/>
      <c r="W79" s="379"/>
      <c r="X79" s="379"/>
      <c r="Y79" s="379"/>
      <c r="Z79" s="379"/>
      <c r="AA79" s="671"/>
      <c r="AB79" s="379"/>
      <c r="AC79" s="378"/>
      <c r="AD79" s="378"/>
      <c r="AE79" s="378"/>
      <c r="AF79" s="378"/>
      <c r="AG79" s="378"/>
      <c r="AH79" s="378"/>
      <c r="AI79" s="378"/>
      <c r="AJ79" s="378"/>
      <c r="AK79" s="378"/>
      <c r="AL79" s="378"/>
      <c r="AM79" s="378"/>
    </row>
    <row r="80" spans="2:39" s="125" customFormat="1">
      <c r="B80" s="94" t="s">
        <v>149</v>
      </c>
      <c r="D80" s="135">
        <f>'Profit &amp; Loss'!D39</f>
        <v>23260</v>
      </c>
      <c r="E80" s="135">
        <f>'Profit &amp; Loss'!E39</f>
        <v>23940</v>
      </c>
      <c r="F80" s="135">
        <f>'Profit &amp; Loss'!F39</f>
        <v>29120</v>
      </c>
      <c r="G80" s="135">
        <f>'Profit &amp; Loss'!G39</f>
        <v>39325</v>
      </c>
      <c r="H80" s="135">
        <f>'Profit &amp; Loss'!H39</f>
        <v>44915</v>
      </c>
      <c r="I80" s="135">
        <f>'Profit &amp; Loss'!I39</f>
        <v>53505</v>
      </c>
      <c r="J80" s="135">
        <f>'Profit &amp; Loss'!J39</f>
        <v>68095</v>
      </c>
      <c r="K80" s="135">
        <f>'Profit &amp; Loss'!K39</f>
        <v>78410</v>
      </c>
      <c r="L80" s="135">
        <f>'Profit &amp; Loss'!L39</f>
        <v>79725</v>
      </c>
      <c r="M80" s="135">
        <f>'Profit &amp; Loss'!M39</f>
        <v>81040</v>
      </c>
      <c r="N80" s="135">
        <f>'Profit &amp; Loss'!N39</f>
        <v>83855</v>
      </c>
      <c r="O80" s="608">
        <f>'Profit &amp; Loss'!O39</f>
        <v>85170</v>
      </c>
      <c r="P80" s="202">
        <f>'Profit &amp; Loss'!P39</f>
        <v>91885</v>
      </c>
      <c r="Q80" s="135">
        <f>'Profit &amp; Loss'!Q39</f>
        <v>94100</v>
      </c>
      <c r="R80" s="135">
        <f>'Profit &amp; Loss'!R39</f>
        <v>96315</v>
      </c>
      <c r="S80" s="135">
        <f>'Profit &amp; Loss'!S39</f>
        <v>98530</v>
      </c>
      <c r="T80" s="135">
        <f>'Profit &amp; Loss'!T39</f>
        <v>105245</v>
      </c>
      <c r="U80" s="135">
        <f>'Profit &amp; Loss'!U39</f>
        <v>116010</v>
      </c>
      <c r="V80" s="135">
        <f>'Profit &amp; Loss'!V39</f>
        <v>119275</v>
      </c>
      <c r="W80" s="135">
        <f>'Profit &amp; Loss'!W39</f>
        <v>122585</v>
      </c>
      <c r="X80" s="135">
        <f>'Profit &amp; Loss'!X39</f>
        <v>125895</v>
      </c>
      <c r="Y80" s="135">
        <f>'Profit &amp; Loss'!Y39</f>
        <v>129205</v>
      </c>
      <c r="Z80" s="135">
        <f>'Profit &amp; Loss'!Z39</f>
        <v>131710</v>
      </c>
      <c r="AA80" s="608">
        <f>'Profit &amp; Loss'!AA39</f>
        <v>132965</v>
      </c>
      <c r="AB80" s="202">
        <f>'Profit &amp; Loss'!AB39</f>
        <v>144175</v>
      </c>
      <c r="AC80" s="135">
        <f>'Profit &amp; Loss'!AC39</f>
        <v>146035</v>
      </c>
      <c r="AD80" s="135">
        <f>'Profit &amp; Loss'!AD39</f>
        <v>147895</v>
      </c>
      <c r="AE80" s="135">
        <f>'Profit &amp; Loss'!AE39</f>
        <v>149495</v>
      </c>
      <c r="AF80" s="135">
        <f>'Profit &amp; Loss'!AF39</f>
        <v>151095</v>
      </c>
      <c r="AG80" s="135">
        <f>'Profit &amp; Loss'!AG39</f>
        <v>152695</v>
      </c>
      <c r="AH80" s="135">
        <f>'Profit &amp; Loss'!AH39</f>
        <v>154295</v>
      </c>
      <c r="AI80" s="135">
        <f>'Profit &amp; Loss'!AI39</f>
        <v>155025</v>
      </c>
      <c r="AJ80" s="135">
        <f>'Profit &amp; Loss'!AJ39</f>
        <v>155755</v>
      </c>
      <c r="AK80" s="135">
        <f>'Profit &amp; Loss'!AK39</f>
        <v>156485</v>
      </c>
      <c r="AL80" s="135">
        <f>'Profit &amp; Loss'!AL39</f>
        <v>157215</v>
      </c>
      <c r="AM80" s="135">
        <f>'Profit &amp; Loss'!AM39</f>
        <v>157945</v>
      </c>
    </row>
    <row r="81" spans="2:40" s="130" customFormat="1">
      <c r="B81" s="154" t="s">
        <v>150</v>
      </c>
      <c r="D81" s="185">
        <f>-D80</f>
        <v>-23260</v>
      </c>
      <c r="E81" s="185">
        <f>-E80</f>
        <v>-23940</v>
      </c>
      <c r="F81" s="185">
        <f t="shared" ref="F81:AM81" si="24">-F80</f>
        <v>-29120</v>
      </c>
      <c r="G81" s="185">
        <f t="shared" si="24"/>
        <v>-39325</v>
      </c>
      <c r="H81" s="185">
        <f t="shared" si="24"/>
        <v>-44915</v>
      </c>
      <c r="I81" s="185">
        <f t="shared" si="24"/>
        <v>-53505</v>
      </c>
      <c r="J81" s="185">
        <f t="shared" si="24"/>
        <v>-68095</v>
      </c>
      <c r="K81" s="185">
        <f t="shared" si="24"/>
        <v>-78410</v>
      </c>
      <c r="L81" s="185">
        <f t="shared" si="24"/>
        <v>-79725</v>
      </c>
      <c r="M81" s="185">
        <f t="shared" si="24"/>
        <v>-81040</v>
      </c>
      <c r="N81" s="185">
        <f t="shared" si="24"/>
        <v>-83855</v>
      </c>
      <c r="O81" s="660">
        <f t="shared" si="24"/>
        <v>-85170</v>
      </c>
      <c r="P81" s="185">
        <f t="shared" si="24"/>
        <v>-91885</v>
      </c>
      <c r="Q81" s="185">
        <f t="shared" si="24"/>
        <v>-94100</v>
      </c>
      <c r="R81" s="185">
        <f t="shared" si="24"/>
        <v>-96315</v>
      </c>
      <c r="S81" s="185">
        <f t="shared" si="24"/>
        <v>-98530</v>
      </c>
      <c r="T81" s="185">
        <f t="shared" si="24"/>
        <v>-105245</v>
      </c>
      <c r="U81" s="185">
        <f t="shared" si="24"/>
        <v>-116010</v>
      </c>
      <c r="V81" s="185">
        <f t="shared" si="24"/>
        <v>-119275</v>
      </c>
      <c r="W81" s="185">
        <f t="shared" si="24"/>
        <v>-122585</v>
      </c>
      <c r="X81" s="185">
        <f t="shared" si="24"/>
        <v>-125895</v>
      </c>
      <c r="Y81" s="185">
        <f t="shared" si="24"/>
        <v>-129205</v>
      </c>
      <c r="Z81" s="185">
        <f t="shared" si="24"/>
        <v>-131710</v>
      </c>
      <c r="AA81" s="660">
        <f t="shared" si="24"/>
        <v>-132965</v>
      </c>
      <c r="AB81" s="185">
        <f t="shared" si="24"/>
        <v>-144175</v>
      </c>
      <c r="AC81" s="185">
        <f t="shared" si="24"/>
        <v>-146035</v>
      </c>
      <c r="AD81" s="185">
        <f t="shared" si="24"/>
        <v>-147895</v>
      </c>
      <c r="AE81" s="185">
        <f t="shared" si="24"/>
        <v>-149495</v>
      </c>
      <c r="AF81" s="185">
        <f t="shared" si="24"/>
        <v>-151095</v>
      </c>
      <c r="AG81" s="185">
        <f t="shared" si="24"/>
        <v>-152695</v>
      </c>
      <c r="AH81" s="185">
        <f t="shared" si="24"/>
        <v>-154295</v>
      </c>
      <c r="AI81" s="185">
        <f t="shared" si="24"/>
        <v>-155025</v>
      </c>
      <c r="AJ81" s="185">
        <f t="shared" si="24"/>
        <v>-155755</v>
      </c>
      <c r="AK81" s="185">
        <f t="shared" si="24"/>
        <v>-156485</v>
      </c>
      <c r="AL81" s="185">
        <f t="shared" si="24"/>
        <v>-157215</v>
      </c>
      <c r="AM81" s="185">
        <f t="shared" si="24"/>
        <v>-157945</v>
      </c>
    </row>
    <row r="82" spans="2:40" s="125" customFormat="1">
      <c r="B82" s="154" t="s">
        <v>151</v>
      </c>
      <c r="C82" s="150"/>
      <c r="D82" s="202">
        <f>-C81</f>
        <v>0</v>
      </c>
      <c r="E82" s="135">
        <f>D80</f>
        <v>23260</v>
      </c>
      <c r="F82" s="135">
        <f t="shared" ref="F82:AM82" si="25">E80</f>
        <v>23940</v>
      </c>
      <c r="G82" s="135">
        <f t="shared" si="25"/>
        <v>29120</v>
      </c>
      <c r="H82" s="135">
        <f t="shared" si="25"/>
        <v>39325</v>
      </c>
      <c r="I82" s="135">
        <f t="shared" si="25"/>
        <v>44915</v>
      </c>
      <c r="J82" s="135">
        <f t="shared" si="25"/>
        <v>53505</v>
      </c>
      <c r="K82" s="135">
        <f t="shared" si="25"/>
        <v>68095</v>
      </c>
      <c r="L82" s="135">
        <f t="shared" si="25"/>
        <v>78410</v>
      </c>
      <c r="M82" s="135">
        <f t="shared" si="25"/>
        <v>79725</v>
      </c>
      <c r="N82" s="135">
        <f t="shared" si="25"/>
        <v>81040</v>
      </c>
      <c r="O82" s="608">
        <f t="shared" si="25"/>
        <v>83855</v>
      </c>
      <c r="P82" s="135">
        <f t="shared" si="25"/>
        <v>85170</v>
      </c>
      <c r="Q82" s="135">
        <f t="shared" si="25"/>
        <v>91885</v>
      </c>
      <c r="R82" s="135">
        <f t="shared" si="25"/>
        <v>94100</v>
      </c>
      <c r="S82" s="135">
        <f t="shared" si="25"/>
        <v>96315</v>
      </c>
      <c r="T82" s="135">
        <f t="shared" si="25"/>
        <v>98530</v>
      </c>
      <c r="U82" s="135">
        <f t="shared" si="25"/>
        <v>105245</v>
      </c>
      <c r="V82" s="135">
        <f t="shared" si="25"/>
        <v>116010</v>
      </c>
      <c r="W82" s="135">
        <f t="shared" si="25"/>
        <v>119275</v>
      </c>
      <c r="X82" s="135">
        <f t="shared" si="25"/>
        <v>122585</v>
      </c>
      <c r="Y82" s="135">
        <f t="shared" si="25"/>
        <v>125895</v>
      </c>
      <c r="Z82" s="135">
        <f t="shared" si="25"/>
        <v>129205</v>
      </c>
      <c r="AA82" s="608">
        <f t="shared" si="25"/>
        <v>131710</v>
      </c>
      <c r="AB82" s="135">
        <f t="shared" si="25"/>
        <v>132965</v>
      </c>
      <c r="AC82" s="135">
        <f t="shared" si="25"/>
        <v>144175</v>
      </c>
      <c r="AD82" s="135">
        <f t="shared" si="25"/>
        <v>146035</v>
      </c>
      <c r="AE82" s="135">
        <f t="shared" si="25"/>
        <v>147895</v>
      </c>
      <c r="AF82" s="135">
        <f t="shared" si="25"/>
        <v>149495</v>
      </c>
      <c r="AG82" s="135">
        <f t="shared" si="25"/>
        <v>151095</v>
      </c>
      <c r="AH82" s="135">
        <f t="shared" si="25"/>
        <v>152695</v>
      </c>
      <c r="AI82" s="135">
        <f t="shared" si="25"/>
        <v>154295</v>
      </c>
      <c r="AJ82" s="135">
        <f t="shared" si="25"/>
        <v>155025</v>
      </c>
      <c r="AK82" s="135">
        <f t="shared" si="25"/>
        <v>155755</v>
      </c>
      <c r="AL82" s="135">
        <f t="shared" si="25"/>
        <v>156485</v>
      </c>
      <c r="AM82" s="135">
        <f t="shared" si="25"/>
        <v>157215</v>
      </c>
      <c r="AN82" s="135"/>
    </row>
    <row r="83" spans="2:40" s="125" customFormat="1">
      <c r="B83" s="380" t="s">
        <v>152</v>
      </c>
      <c r="C83" s="381"/>
      <c r="D83" s="382">
        <f>SUM(D80:D82)</f>
        <v>0</v>
      </c>
      <c r="E83" s="382">
        <f t="shared" ref="E83:AM83" si="26">SUM(E80:E82)</f>
        <v>23260</v>
      </c>
      <c r="F83" s="382">
        <f>SUM(F80:F82)</f>
        <v>23940</v>
      </c>
      <c r="G83" s="382">
        <f t="shared" si="26"/>
        <v>29120</v>
      </c>
      <c r="H83" s="382">
        <f t="shared" si="26"/>
        <v>39325</v>
      </c>
      <c r="I83" s="382">
        <f t="shared" si="26"/>
        <v>44915</v>
      </c>
      <c r="J83" s="382">
        <f t="shared" si="26"/>
        <v>53505</v>
      </c>
      <c r="K83" s="382">
        <f t="shared" si="26"/>
        <v>68095</v>
      </c>
      <c r="L83" s="382">
        <f t="shared" si="26"/>
        <v>78410</v>
      </c>
      <c r="M83" s="382">
        <f t="shared" si="26"/>
        <v>79725</v>
      </c>
      <c r="N83" s="382">
        <f t="shared" si="26"/>
        <v>81040</v>
      </c>
      <c r="O83" s="673">
        <f t="shared" si="26"/>
        <v>83855</v>
      </c>
      <c r="P83" s="382">
        <f t="shared" si="26"/>
        <v>85170</v>
      </c>
      <c r="Q83" s="382">
        <f>SUM(Q80:Q82)</f>
        <v>91885</v>
      </c>
      <c r="R83" s="382">
        <f t="shared" si="26"/>
        <v>94100</v>
      </c>
      <c r="S83" s="382">
        <f t="shared" si="26"/>
        <v>96315</v>
      </c>
      <c r="T83" s="382">
        <f t="shared" si="26"/>
        <v>98530</v>
      </c>
      <c r="U83" s="382">
        <f t="shared" si="26"/>
        <v>105245</v>
      </c>
      <c r="V83" s="382">
        <f t="shared" si="26"/>
        <v>116010</v>
      </c>
      <c r="W83" s="382">
        <f t="shared" si="26"/>
        <v>119275</v>
      </c>
      <c r="X83" s="382">
        <f t="shared" si="26"/>
        <v>122585</v>
      </c>
      <c r="Y83" s="382">
        <f t="shared" si="26"/>
        <v>125895</v>
      </c>
      <c r="Z83" s="382">
        <f t="shared" si="26"/>
        <v>129205</v>
      </c>
      <c r="AA83" s="673">
        <f t="shared" si="26"/>
        <v>131710</v>
      </c>
      <c r="AB83" s="382">
        <f t="shared" si="26"/>
        <v>132965</v>
      </c>
      <c r="AC83" s="382">
        <f t="shared" si="26"/>
        <v>144175</v>
      </c>
      <c r="AD83" s="382">
        <f t="shared" si="26"/>
        <v>146035</v>
      </c>
      <c r="AE83" s="382">
        <f t="shared" si="26"/>
        <v>147895</v>
      </c>
      <c r="AF83" s="382">
        <f t="shared" si="26"/>
        <v>149495</v>
      </c>
      <c r="AG83" s="382">
        <f t="shared" si="26"/>
        <v>151095</v>
      </c>
      <c r="AH83" s="382">
        <f t="shared" si="26"/>
        <v>152695</v>
      </c>
      <c r="AI83" s="382">
        <f t="shared" si="26"/>
        <v>154295</v>
      </c>
      <c r="AJ83" s="382">
        <f t="shared" si="26"/>
        <v>155025</v>
      </c>
      <c r="AK83" s="382">
        <f t="shared" si="26"/>
        <v>155755</v>
      </c>
      <c r="AL83" s="382">
        <f t="shared" si="26"/>
        <v>156485</v>
      </c>
      <c r="AM83" s="382">
        <f t="shared" si="26"/>
        <v>157215</v>
      </c>
    </row>
    <row r="84" spans="2:40" s="125" customFormat="1">
      <c r="B84" s="336" t="s">
        <v>153</v>
      </c>
      <c r="C84" s="383"/>
      <c r="D84" s="384">
        <f>D83*'Pricing Model'!$C$12</f>
        <v>0</v>
      </c>
      <c r="E84" s="384">
        <f>E83*'Pricing Model'!$C$12</f>
        <v>4652</v>
      </c>
      <c r="F84" s="384">
        <f>F83*'Pricing Model'!$C$12</f>
        <v>4788</v>
      </c>
      <c r="G84" s="384">
        <f>G83*'Pricing Model'!$C$12</f>
        <v>5824</v>
      </c>
      <c r="H84" s="384">
        <f>H83*'Pricing Model'!$C$12</f>
        <v>7865</v>
      </c>
      <c r="I84" s="384">
        <f>I83*'Pricing Model'!$C$12</f>
        <v>8983</v>
      </c>
      <c r="J84" s="384">
        <f>J83*'Pricing Model'!$C$12</f>
        <v>10701</v>
      </c>
      <c r="K84" s="384">
        <f>K83*'Pricing Model'!$C$12</f>
        <v>13619</v>
      </c>
      <c r="L84" s="384">
        <f>L83*'Pricing Model'!$C$12</f>
        <v>15682</v>
      </c>
      <c r="M84" s="384">
        <f>M83*'Pricing Model'!$C$12</f>
        <v>15945</v>
      </c>
      <c r="N84" s="384">
        <f>N83*'Pricing Model'!$C$12</f>
        <v>16208</v>
      </c>
      <c r="O84" s="674">
        <f>O83*'Pricing Model'!$C$12</f>
        <v>16771</v>
      </c>
      <c r="P84" s="384">
        <f>P83*'Pricing Model'!$C$12</f>
        <v>17034</v>
      </c>
      <c r="Q84" s="384">
        <f>Q83*'Pricing Model'!$C$12</f>
        <v>18377</v>
      </c>
      <c r="R84" s="384">
        <f>R83*'Pricing Model'!$C$12</f>
        <v>18820</v>
      </c>
      <c r="S84" s="384">
        <f>S83*'Pricing Model'!$C$12</f>
        <v>19263</v>
      </c>
      <c r="T84" s="384">
        <f>T83*'Pricing Model'!$C$12</f>
        <v>19706</v>
      </c>
      <c r="U84" s="384">
        <f>U83*'Pricing Model'!$C$12</f>
        <v>21049</v>
      </c>
      <c r="V84" s="384">
        <f>V83*'Pricing Model'!$C$12</f>
        <v>23202</v>
      </c>
      <c r="W84" s="384">
        <f>W83*'Pricing Model'!$C$12</f>
        <v>23855</v>
      </c>
      <c r="X84" s="384">
        <f>X83*'Pricing Model'!$C$12</f>
        <v>24517</v>
      </c>
      <c r="Y84" s="384">
        <f>Y83*'Pricing Model'!$C$12</f>
        <v>25179</v>
      </c>
      <c r="Z84" s="384">
        <f>Z83*'Pricing Model'!$C$12</f>
        <v>25841</v>
      </c>
      <c r="AA84" s="674">
        <f>AA83*'Pricing Model'!$C$12</f>
        <v>26342</v>
      </c>
      <c r="AB84" s="384">
        <f>AB83*'Pricing Model'!$C$12</f>
        <v>26593</v>
      </c>
      <c r="AC84" s="384">
        <f>AC83*'Pricing Model'!$C$12</f>
        <v>28835</v>
      </c>
      <c r="AD84" s="384">
        <f>AD83*'Pricing Model'!$C$12</f>
        <v>29207</v>
      </c>
      <c r="AE84" s="384">
        <f>AE83*'Pricing Model'!$C$12</f>
        <v>29579</v>
      </c>
      <c r="AF84" s="384">
        <f>AF83*'Pricing Model'!$C$12</f>
        <v>29899</v>
      </c>
      <c r="AG84" s="384">
        <f>AG83*'Pricing Model'!$C$12</f>
        <v>30219</v>
      </c>
      <c r="AH84" s="384">
        <f>AH83*'Pricing Model'!$C$12</f>
        <v>30539</v>
      </c>
      <c r="AI84" s="384">
        <f>AI83*'Pricing Model'!$C$12</f>
        <v>30859</v>
      </c>
      <c r="AJ84" s="384">
        <f>AJ83*'Pricing Model'!$C$12</f>
        <v>31005</v>
      </c>
      <c r="AK84" s="384">
        <f>AK83*'Pricing Model'!$C$12</f>
        <v>31151</v>
      </c>
      <c r="AL84" s="384">
        <f>AL83*'Pricing Model'!$C$12</f>
        <v>31297</v>
      </c>
      <c r="AM84" s="384">
        <f>AM83*'Pricing Model'!$C$12</f>
        <v>31443</v>
      </c>
    </row>
    <row r="85" spans="2:40" s="206" customFormat="1" ht="21" customHeight="1" thickBot="1">
      <c r="B85" s="340" t="s">
        <v>176</v>
      </c>
      <c r="C85" s="385"/>
      <c r="D85" s="386">
        <f>D83+D84</f>
        <v>0</v>
      </c>
      <c r="E85" s="386">
        <f t="shared" ref="E85:AM85" si="27">E83+E84</f>
        <v>27912</v>
      </c>
      <c r="F85" s="386">
        <f t="shared" si="27"/>
        <v>28728</v>
      </c>
      <c r="G85" s="386">
        <f t="shared" si="27"/>
        <v>34944</v>
      </c>
      <c r="H85" s="386">
        <f t="shared" si="27"/>
        <v>47190</v>
      </c>
      <c r="I85" s="386">
        <f t="shared" si="27"/>
        <v>53898</v>
      </c>
      <c r="J85" s="386">
        <f t="shared" si="27"/>
        <v>64206</v>
      </c>
      <c r="K85" s="386">
        <f t="shared" si="27"/>
        <v>81714</v>
      </c>
      <c r="L85" s="386">
        <f t="shared" si="27"/>
        <v>94092</v>
      </c>
      <c r="M85" s="386">
        <f t="shared" si="27"/>
        <v>95670</v>
      </c>
      <c r="N85" s="386">
        <f t="shared" si="27"/>
        <v>97248</v>
      </c>
      <c r="O85" s="675">
        <f t="shared" si="27"/>
        <v>100626</v>
      </c>
      <c r="P85" s="386">
        <f t="shared" si="27"/>
        <v>102204</v>
      </c>
      <c r="Q85" s="386">
        <f t="shared" si="27"/>
        <v>110262</v>
      </c>
      <c r="R85" s="386">
        <f t="shared" si="27"/>
        <v>112920</v>
      </c>
      <c r="S85" s="386">
        <f t="shared" si="27"/>
        <v>115578</v>
      </c>
      <c r="T85" s="386">
        <f t="shared" si="27"/>
        <v>118236</v>
      </c>
      <c r="U85" s="386">
        <f t="shared" si="27"/>
        <v>126294</v>
      </c>
      <c r="V85" s="386">
        <f t="shared" si="27"/>
        <v>139212</v>
      </c>
      <c r="W85" s="386">
        <f t="shared" si="27"/>
        <v>143130</v>
      </c>
      <c r="X85" s="386">
        <f t="shared" si="27"/>
        <v>147102</v>
      </c>
      <c r="Y85" s="386">
        <f t="shared" si="27"/>
        <v>151074</v>
      </c>
      <c r="Z85" s="386">
        <f t="shared" si="27"/>
        <v>155046</v>
      </c>
      <c r="AA85" s="675">
        <f t="shared" si="27"/>
        <v>158052</v>
      </c>
      <c r="AB85" s="386">
        <f t="shared" si="27"/>
        <v>159558</v>
      </c>
      <c r="AC85" s="386">
        <f t="shared" si="27"/>
        <v>173010</v>
      </c>
      <c r="AD85" s="386">
        <f t="shared" si="27"/>
        <v>175242</v>
      </c>
      <c r="AE85" s="386">
        <f t="shared" si="27"/>
        <v>177474</v>
      </c>
      <c r="AF85" s="386">
        <f t="shared" si="27"/>
        <v>179394</v>
      </c>
      <c r="AG85" s="386">
        <f t="shared" si="27"/>
        <v>181314</v>
      </c>
      <c r="AH85" s="386">
        <f t="shared" si="27"/>
        <v>183234</v>
      </c>
      <c r="AI85" s="386">
        <f t="shared" si="27"/>
        <v>185154</v>
      </c>
      <c r="AJ85" s="386">
        <f t="shared" si="27"/>
        <v>186030</v>
      </c>
      <c r="AK85" s="386">
        <f t="shared" si="27"/>
        <v>186906</v>
      </c>
      <c r="AL85" s="386">
        <f t="shared" si="27"/>
        <v>187782</v>
      </c>
      <c r="AM85" s="386">
        <f t="shared" si="27"/>
        <v>188658</v>
      </c>
    </row>
    <row r="86" spans="2:40" s="125" customFormat="1" ht="17" thickTop="1">
      <c r="B86" s="94" t="s">
        <v>192</v>
      </c>
      <c r="D86" s="204">
        <f>-(D81+D82)*(1+'Pricing Model'!$C$12)</f>
        <v>27912</v>
      </c>
      <c r="E86" s="204">
        <f>-(E81+E82)*(1+'Pricing Model'!$C$12)</f>
        <v>816</v>
      </c>
      <c r="F86" s="204">
        <f>-(F81+F82)*(1+'Pricing Model'!$C$12)</f>
        <v>6216</v>
      </c>
      <c r="G86" s="204">
        <f>-(G81+G82)*(1+'Pricing Model'!$C$12)</f>
        <v>12246</v>
      </c>
      <c r="H86" s="204">
        <f>-(H81+H82)*(1+'Pricing Model'!$C$12)</f>
        <v>6708</v>
      </c>
      <c r="I86" s="204">
        <f>-(I81+I82)*(1+'Pricing Model'!$C$12)</f>
        <v>10308</v>
      </c>
      <c r="J86" s="204">
        <f>-(J81+J82)*(1+'Pricing Model'!$C$12)</f>
        <v>17508</v>
      </c>
      <c r="K86" s="204">
        <f>-(K81+K82)*(1+'Pricing Model'!$C$12)</f>
        <v>12378</v>
      </c>
      <c r="L86" s="204">
        <f>-(L81+L82)*(1+'Pricing Model'!$C$12)</f>
        <v>1578</v>
      </c>
      <c r="M86" s="204">
        <f>-(M81+M82)*(1+'Pricing Model'!$C$12)</f>
        <v>1578</v>
      </c>
      <c r="N86" s="204">
        <f>-(N81+N82)*(1+'Pricing Model'!$C$12)</f>
        <v>3378</v>
      </c>
      <c r="O86" s="676">
        <f>-(O81+O82)*(1+'Pricing Model'!$C$12)</f>
        <v>1578</v>
      </c>
      <c r="P86" s="204">
        <f>-(P81+P82)*(1+'Pricing Model'!$C$12)</f>
        <v>8058</v>
      </c>
      <c r="Q86" s="204">
        <f>-(Q81+Q82)*(1+'Pricing Model'!$C$12)</f>
        <v>2658</v>
      </c>
      <c r="R86" s="204">
        <f>-(R81+R82)*(1+'Pricing Model'!$C$12)</f>
        <v>2658</v>
      </c>
      <c r="S86" s="204">
        <f>-(S81+S82)*(1+'Pricing Model'!$C$12)</f>
        <v>2658</v>
      </c>
      <c r="T86" s="204">
        <f>-(T81+T82)*(1+'Pricing Model'!$C$12)</f>
        <v>8058</v>
      </c>
      <c r="U86" s="204">
        <f>-(U81+U82)*(1+'Pricing Model'!$C$12)</f>
        <v>12918</v>
      </c>
      <c r="V86" s="204">
        <f>-(V81+V82)*(1+'Pricing Model'!$C$12)</f>
        <v>3918</v>
      </c>
      <c r="W86" s="204">
        <f>-(W81+W82)*(1+'Pricing Model'!$C$12)</f>
        <v>3972</v>
      </c>
      <c r="X86" s="204">
        <f>-(X81+X82)*(1+'Pricing Model'!$C$12)</f>
        <v>3972</v>
      </c>
      <c r="Y86" s="204">
        <f>-(Y81+Y82)*(1+'Pricing Model'!$C$12)</f>
        <v>3972</v>
      </c>
      <c r="Z86" s="204">
        <f>-(Z81+Z82)*(1+'Pricing Model'!$C$12)</f>
        <v>3006</v>
      </c>
      <c r="AA86" s="676">
        <f>-(AA81+AA82)*(1+'Pricing Model'!$C$12)</f>
        <v>1506</v>
      </c>
      <c r="AB86" s="204">
        <f>-(AB81+AB82)*(1+'Pricing Model'!$C$12)</f>
        <v>13452</v>
      </c>
      <c r="AC86" s="204">
        <f>-(AC81+AC82)*(1+'Pricing Model'!$C$12)</f>
        <v>2232</v>
      </c>
      <c r="AD86" s="204">
        <f>-(AD81+AD82)*(1+'Pricing Model'!$C$12)</f>
        <v>2232</v>
      </c>
      <c r="AE86" s="204">
        <f>-(AE81+AE82)*(1+'Pricing Model'!$C$12)</f>
        <v>1920</v>
      </c>
      <c r="AF86" s="204">
        <f>-(AF81+AF82)*(1+'Pricing Model'!$C$12)</f>
        <v>1920</v>
      </c>
      <c r="AG86" s="204">
        <f>-(AG81+AG82)*(1+'Pricing Model'!$C$12)</f>
        <v>1920</v>
      </c>
      <c r="AH86" s="204">
        <f>-(AH81+AH82)*(1+'Pricing Model'!$C$12)</f>
        <v>1920</v>
      </c>
      <c r="AI86" s="204">
        <f>-(AI81+AI82)*(1+'Pricing Model'!$C$12)</f>
        <v>876</v>
      </c>
      <c r="AJ86" s="204">
        <f>-(AJ81+AJ82)*(1+'Pricing Model'!$C$12)</f>
        <v>876</v>
      </c>
      <c r="AK86" s="204">
        <f>-(AK81+AK82)*(1+'Pricing Model'!$C$12)</f>
        <v>876</v>
      </c>
      <c r="AL86" s="204">
        <f>-(AL81+AL82)*(1+'Pricing Model'!$C$12)</f>
        <v>876</v>
      </c>
      <c r="AM86" s="204">
        <f>-(AM81+AM82)*(1+'Pricing Model'!$C$12)</f>
        <v>876</v>
      </c>
    </row>
    <row r="87" spans="2:40" s="125" customFormat="1" ht="20" customHeight="1">
      <c r="B87" s="154"/>
      <c r="D87" s="145"/>
      <c r="E87" s="145"/>
      <c r="F87" s="145"/>
      <c r="G87" s="145"/>
      <c r="H87" s="145"/>
      <c r="I87" s="145"/>
      <c r="J87" s="145"/>
      <c r="K87" s="145"/>
      <c r="L87" s="145"/>
      <c r="M87" s="145"/>
      <c r="N87" s="145"/>
      <c r="O87" s="612"/>
      <c r="P87" s="131"/>
      <c r="Q87" s="74"/>
      <c r="R87" s="74"/>
      <c r="S87" s="74"/>
      <c r="T87" s="74"/>
      <c r="U87" s="74"/>
      <c r="V87" s="74"/>
      <c r="W87" s="74"/>
      <c r="X87" s="74"/>
      <c r="Y87" s="74"/>
      <c r="Z87" s="74"/>
      <c r="AA87" s="604"/>
      <c r="AB87" s="131"/>
      <c r="AC87" s="145"/>
      <c r="AD87" s="145"/>
      <c r="AE87" s="145"/>
      <c r="AF87" s="145"/>
      <c r="AG87" s="145"/>
      <c r="AH87" s="145"/>
      <c r="AI87" s="145"/>
      <c r="AJ87" s="145"/>
      <c r="AK87" s="145"/>
      <c r="AL87" s="145"/>
      <c r="AM87" s="145"/>
    </row>
    <row r="88" spans="2:40" s="125" customFormat="1" ht="20" thickBot="1">
      <c r="B88" s="286" t="s">
        <v>44</v>
      </c>
      <c r="C88" s="378"/>
      <c r="D88" s="387"/>
      <c r="E88" s="387"/>
      <c r="F88" s="387"/>
      <c r="G88" s="387"/>
      <c r="H88" s="387"/>
      <c r="I88" s="387"/>
      <c r="J88" s="387"/>
      <c r="K88" s="387"/>
      <c r="L88" s="387"/>
      <c r="M88" s="387"/>
      <c r="N88" s="387"/>
      <c r="O88" s="680"/>
      <c r="P88" s="388"/>
      <c r="Q88" s="388"/>
      <c r="R88" s="388"/>
      <c r="S88" s="388"/>
      <c r="T88" s="388"/>
      <c r="U88" s="388"/>
      <c r="V88" s="388"/>
      <c r="W88" s="388"/>
      <c r="X88" s="388"/>
      <c r="Y88" s="388"/>
      <c r="Z88" s="388"/>
      <c r="AA88" s="677"/>
      <c r="AB88" s="388"/>
      <c r="AC88" s="387"/>
      <c r="AD88" s="387"/>
      <c r="AE88" s="387"/>
      <c r="AF88" s="387"/>
      <c r="AG88" s="387"/>
      <c r="AH88" s="387"/>
      <c r="AI88" s="387"/>
      <c r="AJ88" s="387"/>
      <c r="AK88" s="387"/>
      <c r="AL88" s="387"/>
      <c r="AM88" s="387"/>
    </row>
    <row r="89" spans="2:40" s="125" customFormat="1">
      <c r="B89" s="94" t="s">
        <v>154</v>
      </c>
      <c r="D89" s="204">
        <f>-'Profit &amp; Loss'!D41</f>
        <v>8855</v>
      </c>
      <c r="E89" s="204">
        <f>-'Profit &amp; Loss'!E41</f>
        <v>9107</v>
      </c>
      <c r="F89" s="204">
        <f>-'Profit &amp; Loss'!F41</f>
        <v>11159</v>
      </c>
      <c r="G89" s="204">
        <f>-'Profit &amp; Loss'!G41</f>
        <v>14981</v>
      </c>
      <c r="H89" s="204">
        <f>-'Profit &amp; Loss'!H41</f>
        <v>17201</v>
      </c>
      <c r="I89" s="204">
        <f>-'Profit &amp; Loss'!I41</f>
        <v>20571</v>
      </c>
      <c r="J89" s="204">
        <f>-'Profit &amp; Loss'!J41</f>
        <v>26391</v>
      </c>
      <c r="K89" s="204">
        <f>-'Profit &amp; Loss'!K41</f>
        <v>30481</v>
      </c>
      <c r="L89" s="204">
        <f>-'Profit &amp; Loss'!L41</f>
        <v>30971</v>
      </c>
      <c r="M89" s="204">
        <f>-'Profit &amp; Loss'!M41</f>
        <v>31461</v>
      </c>
      <c r="N89" s="204">
        <f>-'Profit &amp; Loss'!N41</f>
        <v>32526</v>
      </c>
      <c r="O89" s="676">
        <f>-'Profit &amp; Loss'!O41</f>
        <v>33016</v>
      </c>
      <c r="P89" s="205">
        <f>-'Profit &amp; Loss'!P41</f>
        <v>35457</v>
      </c>
      <c r="Q89" s="204">
        <f>-'Profit &amp; Loss'!Q41</f>
        <v>36283</v>
      </c>
      <c r="R89" s="204">
        <f>-'Profit &amp; Loss'!R41</f>
        <v>37109</v>
      </c>
      <c r="S89" s="204">
        <f>-'Profit &amp; Loss'!S41</f>
        <v>37935</v>
      </c>
      <c r="T89" s="204">
        <f>-'Profit &amp; Loss'!T41</f>
        <v>40561</v>
      </c>
      <c r="U89" s="204">
        <f>-'Profit &amp; Loss'!U41</f>
        <v>44407</v>
      </c>
      <c r="V89" s="204">
        <f>-'Profit &amp; Loss'!V41</f>
        <v>45653</v>
      </c>
      <c r="W89" s="204">
        <f>-'Profit &amp; Loss'!W41</f>
        <v>46913</v>
      </c>
      <c r="X89" s="204">
        <f>-'Profit &amp; Loss'!X41</f>
        <v>48173</v>
      </c>
      <c r="Y89" s="204">
        <f>-'Profit &amp; Loss'!Y41</f>
        <v>49433</v>
      </c>
      <c r="Z89" s="204">
        <f>-'Profit &amp; Loss'!Z41</f>
        <v>50371</v>
      </c>
      <c r="AA89" s="676">
        <f>-'Profit &amp; Loss'!AA41</f>
        <v>50889</v>
      </c>
      <c r="AB89" s="205">
        <f>-'Profit &amp; Loss'!AB41</f>
        <v>54848</v>
      </c>
      <c r="AC89" s="204">
        <f>-'Profit &amp; Loss'!AC41</f>
        <v>55492</v>
      </c>
      <c r="AD89" s="204">
        <f>-'Profit &amp; Loss'!AD41</f>
        <v>56136</v>
      </c>
      <c r="AE89" s="204">
        <f>-'Profit &amp; Loss'!AE41</f>
        <v>56696</v>
      </c>
      <c r="AF89" s="204">
        <f>-'Profit &amp; Loss'!AF41</f>
        <v>57256</v>
      </c>
      <c r="AG89" s="204">
        <f>-'Profit &amp; Loss'!AG41</f>
        <v>57816</v>
      </c>
      <c r="AH89" s="204">
        <f>-'Profit &amp; Loss'!AH41</f>
        <v>58376</v>
      </c>
      <c r="AI89" s="204">
        <f>-'Profit &amp; Loss'!AI41</f>
        <v>58628</v>
      </c>
      <c r="AJ89" s="204">
        <f>-'Profit &amp; Loss'!AJ41</f>
        <v>58880</v>
      </c>
      <c r="AK89" s="204">
        <f>-'Profit &amp; Loss'!AK41</f>
        <v>59132</v>
      </c>
      <c r="AL89" s="204">
        <f>-'Profit &amp; Loss'!AL41</f>
        <v>59384</v>
      </c>
      <c r="AM89" s="204">
        <f>-'Profit &amp; Loss'!AM41</f>
        <v>59636</v>
      </c>
    </row>
    <row r="90" spans="2:40" s="125" customFormat="1">
      <c r="B90" s="154" t="s">
        <v>155</v>
      </c>
      <c r="D90" s="203">
        <v>50000</v>
      </c>
      <c r="E90" s="203"/>
      <c r="F90" s="203"/>
      <c r="G90" s="203"/>
      <c r="H90" s="203"/>
      <c r="I90" s="203"/>
      <c r="J90" s="203"/>
      <c r="K90" s="203"/>
      <c r="L90" s="203"/>
      <c r="M90" s="203"/>
      <c r="N90" s="203"/>
      <c r="O90" s="672"/>
      <c r="P90" s="203">
        <v>10000</v>
      </c>
      <c r="Q90" s="203"/>
      <c r="R90" s="203"/>
      <c r="S90" s="203"/>
      <c r="T90" s="203"/>
      <c r="U90" s="203"/>
      <c r="V90" s="203"/>
      <c r="W90" s="203"/>
      <c r="X90" s="203"/>
      <c r="Y90" s="203"/>
      <c r="Z90" s="203"/>
      <c r="AA90" s="672"/>
      <c r="AB90" s="203">
        <v>10000</v>
      </c>
      <c r="AC90" s="203"/>
      <c r="AD90" s="203"/>
      <c r="AE90" s="203"/>
      <c r="AF90" s="203"/>
      <c r="AG90" s="203"/>
      <c r="AH90" s="203"/>
      <c r="AI90" s="203"/>
      <c r="AJ90" s="203"/>
      <c r="AK90" s="203"/>
      <c r="AL90" s="203"/>
      <c r="AM90" s="203"/>
    </row>
    <row r="91" spans="2:40" s="125" customFormat="1">
      <c r="B91" s="380" t="s">
        <v>156</v>
      </c>
      <c r="C91" s="381"/>
      <c r="D91" s="389">
        <f>D89+D90</f>
        <v>58855</v>
      </c>
      <c r="E91" s="389">
        <f t="shared" ref="E91:K91" si="28">E89+E90</f>
        <v>9107</v>
      </c>
      <c r="F91" s="389">
        <f t="shared" si="28"/>
        <v>11159</v>
      </c>
      <c r="G91" s="389">
        <f t="shared" si="28"/>
        <v>14981</v>
      </c>
      <c r="H91" s="389">
        <f t="shared" si="28"/>
        <v>17201</v>
      </c>
      <c r="I91" s="389">
        <f t="shared" si="28"/>
        <v>20571</v>
      </c>
      <c r="J91" s="389">
        <f t="shared" si="28"/>
        <v>26391</v>
      </c>
      <c r="K91" s="389">
        <f t="shared" si="28"/>
        <v>30481</v>
      </c>
      <c r="L91" s="389">
        <f t="shared" ref="L91:AM91" si="29">L89+L90</f>
        <v>30971</v>
      </c>
      <c r="M91" s="389">
        <f t="shared" si="29"/>
        <v>31461</v>
      </c>
      <c r="N91" s="389">
        <f t="shared" si="29"/>
        <v>32526</v>
      </c>
      <c r="O91" s="678">
        <f t="shared" si="29"/>
        <v>33016</v>
      </c>
      <c r="P91" s="389">
        <f t="shared" si="29"/>
        <v>45457</v>
      </c>
      <c r="Q91" s="389">
        <f t="shared" si="29"/>
        <v>36283</v>
      </c>
      <c r="R91" s="389">
        <f t="shared" si="29"/>
        <v>37109</v>
      </c>
      <c r="S91" s="389">
        <f t="shared" si="29"/>
        <v>37935</v>
      </c>
      <c r="T91" s="389">
        <f t="shared" si="29"/>
        <v>40561</v>
      </c>
      <c r="U91" s="389">
        <f t="shared" si="29"/>
        <v>44407</v>
      </c>
      <c r="V91" s="389">
        <f t="shared" si="29"/>
        <v>45653</v>
      </c>
      <c r="W91" s="389">
        <f t="shared" si="29"/>
        <v>46913</v>
      </c>
      <c r="X91" s="389">
        <f t="shared" si="29"/>
        <v>48173</v>
      </c>
      <c r="Y91" s="389">
        <f t="shared" si="29"/>
        <v>49433</v>
      </c>
      <c r="Z91" s="389">
        <f t="shared" si="29"/>
        <v>50371</v>
      </c>
      <c r="AA91" s="678">
        <f t="shared" si="29"/>
        <v>50889</v>
      </c>
      <c r="AB91" s="389">
        <f t="shared" si="29"/>
        <v>64848</v>
      </c>
      <c r="AC91" s="389">
        <f t="shared" si="29"/>
        <v>55492</v>
      </c>
      <c r="AD91" s="389">
        <f t="shared" si="29"/>
        <v>56136</v>
      </c>
      <c r="AE91" s="389">
        <f t="shared" si="29"/>
        <v>56696</v>
      </c>
      <c r="AF91" s="389">
        <f t="shared" si="29"/>
        <v>57256</v>
      </c>
      <c r="AG91" s="389">
        <f t="shared" si="29"/>
        <v>57816</v>
      </c>
      <c r="AH91" s="389">
        <f t="shared" si="29"/>
        <v>58376</v>
      </c>
      <c r="AI91" s="389">
        <f t="shared" si="29"/>
        <v>58628</v>
      </c>
      <c r="AJ91" s="389">
        <f t="shared" si="29"/>
        <v>58880</v>
      </c>
      <c r="AK91" s="389">
        <f t="shared" si="29"/>
        <v>59132</v>
      </c>
      <c r="AL91" s="389">
        <f t="shared" si="29"/>
        <v>59384</v>
      </c>
      <c r="AM91" s="389">
        <f t="shared" si="29"/>
        <v>59636</v>
      </c>
    </row>
    <row r="92" spans="2:40" s="125" customFormat="1">
      <c r="B92" s="390" t="s">
        <v>157</v>
      </c>
      <c r="C92" s="383"/>
      <c r="D92" s="384">
        <f>D91*'Pricing Model'!$C$12</f>
        <v>11771</v>
      </c>
      <c r="E92" s="384">
        <f>E91*'Pricing Model'!$C$12</f>
        <v>1821.4</v>
      </c>
      <c r="F92" s="384">
        <f>F91*'Pricing Model'!$C$12</f>
        <v>2231.8000000000002</v>
      </c>
      <c r="G92" s="384">
        <f>G91*'Pricing Model'!$C$12</f>
        <v>2996.2000000000003</v>
      </c>
      <c r="H92" s="384">
        <f>H91*'Pricing Model'!$C$12</f>
        <v>3440.2000000000003</v>
      </c>
      <c r="I92" s="384">
        <f>I91*'Pricing Model'!$C$12</f>
        <v>4114.2</v>
      </c>
      <c r="J92" s="384">
        <f>J91*'Pricing Model'!$C$12</f>
        <v>5278.2000000000007</v>
      </c>
      <c r="K92" s="384">
        <f>K91*'Pricing Model'!$C$12</f>
        <v>6096.2000000000007</v>
      </c>
      <c r="L92" s="384">
        <f>L91*'Pricing Model'!$C$12</f>
        <v>6194.2000000000007</v>
      </c>
      <c r="M92" s="384">
        <f>M91*'Pricing Model'!$C$12</f>
        <v>6292.2000000000007</v>
      </c>
      <c r="N92" s="384">
        <f>N91*'Pricing Model'!$C$12</f>
        <v>6505.2000000000007</v>
      </c>
      <c r="O92" s="674">
        <f>O91*'Pricing Model'!$C$12</f>
        <v>6603.2000000000007</v>
      </c>
      <c r="P92" s="384">
        <f>P91*'Pricing Model'!$C$12</f>
        <v>9091.4</v>
      </c>
      <c r="Q92" s="384">
        <f>Q91*'Pricing Model'!$C$12</f>
        <v>7256.6</v>
      </c>
      <c r="R92" s="384">
        <f>R91*'Pricing Model'!$C$12</f>
        <v>7421.8</v>
      </c>
      <c r="S92" s="384">
        <f>S91*'Pricing Model'!$C$12</f>
        <v>7587</v>
      </c>
      <c r="T92" s="384">
        <f>T91*'Pricing Model'!$C$12</f>
        <v>8112.2000000000007</v>
      </c>
      <c r="U92" s="384">
        <f>U91*'Pricing Model'!$C$12</f>
        <v>8881.4</v>
      </c>
      <c r="V92" s="384">
        <f>V91*'Pricing Model'!$C$12</f>
        <v>9130.6</v>
      </c>
      <c r="W92" s="384">
        <f>W91*'Pricing Model'!$C$12</f>
        <v>9382.6</v>
      </c>
      <c r="X92" s="384">
        <f>X91*'Pricing Model'!$C$12</f>
        <v>9634.6</v>
      </c>
      <c r="Y92" s="384">
        <f>Y91*'Pricing Model'!$C$12</f>
        <v>9886.6</v>
      </c>
      <c r="Z92" s="384">
        <f>Z91*'Pricing Model'!$C$12</f>
        <v>10074.200000000001</v>
      </c>
      <c r="AA92" s="674">
        <f>AA91*'Pricing Model'!$C$12</f>
        <v>10177.800000000001</v>
      </c>
      <c r="AB92" s="384">
        <f>AB91*'Pricing Model'!$C$12</f>
        <v>12969.6</v>
      </c>
      <c r="AC92" s="384">
        <f>AC91*'Pricing Model'!$C$12</f>
        <v>11098.400000000001</v>
      </c>
      <c r="AD92" s="384">
        <f>AD91*'Pricing Model'!$C$12</f>
        <v>11227.2</v>
      </c>
      <c r="AE92" s="384">
        <f>AE91*'Pricing Model'!$C$12</f>
        <v>11339.2</v>
      </c>
      <c r="AF92" s="384">
        <f>AF91*'Pricing Model'!$C$12</f>
        <v>11451.2</v>
      </c>
      <c r="AG92" s="384">
        <f>AG91*'Pricing Model'!$C$12</f>
        <v>11563.2</v>
      </c>
      <c r="AH92" s="384">
        <f>AH91*'Pricing Model'!$C$12</f>
        <v>11675.2</v>
      </c>
      <c r="AI92" s="384">
        <f>AI91*'Pricing Model'!$C$12</f>
        <v>11725.6</v>
      </c>
      <c r="AJ92" s="384">
        <f>AJ91*'Pricing Model'!$C$12</f>
        <v>11776</v>
      </c>
      <c r="AK92" s="384">
        <f>AK91*'Pricing Model'!$C$12</f>
        <v>11826.400000000001</v>
      </c>
      <c r="AL92" s="384">
        <f>AL91*'Pricing Model'!$C$12</f>
        <v>11876.800000000001</v>
      </c>
      <c r="AM92" s="384">
        <f>AM91*'Pricing Model'!$C$12</f>
        <v>11927.2</v>
      </c>
    </row>
    <row r="93" spans="2:40" s="207" customFormat="1" ht="25" customHeight="1">
      <c r="B93" s="391" t="s">
        <v>158</v>
      </c>
      <c r="C93" s="392"/>
      <c r="D93" s="393">
        <f>D91+D92</f>
        <v>70626</v>
      </c>
      <c r="E93" s="393">
        <f t="shared" ref="E93:AM93" si="30">E91+E92</f>
        <v>10928.4</v>
      </c>
      <c r="F93" s="393">
        <f t="shared" si="30"/>
        <v>13390.8</v>
      </c>
      <c r="G93" s="393">
        <f t="shared" si="30"/>
        <v>17977.2</v>
      </c>
      <c r="H93" s="393">
        <f t="shared" si="30"/>
        <v>20641.2</v>
      </c>
      <c r="I93" s="393">
        <f t="shared" si="30"/>
        <v>24685.200000000001</v>
      </c>
      <c r="J93" s="393">
        <f t="shared" si="30"/>
        <v>31669.200000000001</v>
      </c>
      <c r="K93" s="393">
        <f t="shared" si="30"/>
        <v>36577.199999999997</v>
      </c>
      <c r="L93" s="393">
        <f t="shared" si="30"/>
        <v>37165.199999999997</v>
      </c>
      <c r="M93" s="393">
        <f t="shared" si="30"/>
        <v>37753.199999999997</v>
      </c>
      <c r="N93" s="393">
        <f t="shared" si="30"/>
        <v>39031.199999999997</v>
      </c>
      <c r="O93" s="679">
        <f t="shared" si="30"/>
        <v>39619.199999999997</v>
      </c>
      <c r="P93" s="393">
        <f t="shared" si="30"/>
        <v>54548.4</v>
      </c>
      <c r="Q93" s="393">
        <f t="shared" si="30"/>
        <v>43539.6</v>
      </c>
      <c r="R93" s="393">
        <f t="shared" si="30"/>
        <v>44530.8</v>
      </c>
      <c r="S93" s="393">
        <f t="shared" si="30"/>
        <v>45522</v>
      </c>
      <c r="T93" s="393">
        <f t="shared" si="30"/>
        <v>48673.2</v>
      </c>
      <c r="U93" s="393">
        <f t="shared" si="30"/>
        <v>53288.4</v>
      </c>
      <c r="V93" s="393">
        <f t="shared" si="30"/>
        <v>54783.6</v>
      </c>
      <c r="W93" s="393">
        <f t="shared" si="30"/>
        <v>56295.6</v>
      </c>
      <c r="X93" s="393">
        <f t="shared" si="30"/>
        <v>57807.6</v>
      </c>
      <c r="Y93" s="393">
        <f t="shared" si="30"/>
        <v>59319.6</v>
      </c>
      <c r="Z93" s="393">
        <f t="shared" si="30"/>
        <v>60445.2</v>
      </c>
      <c r="AA93" s="679">
        <f t="shared" si="30"/>
        <v>61066.8</v>
      </c>
      <c r="AB93" s="393">
        <f t="shared" si="30"/>
        <v>77817.600000000006</v>
      </c>
      <c r="AC93" s="393">
        <f t="shared" si="30"/>
        <v>66590.399999999994</v>
      </c>
      <c r="AD93" s="393">
        <f t="shared" si="30"/>
        <v>67363.199999999997</v>
      </c>
      <c r="AE93" s="393">
        <f t="shared" si="30"/>
        <v>68035.199999999997</v>
      </c>
      <c r="AF93" s="393">
        <f t="shared" si="30"/>
        <v>68707.199999999997</v>
      </c>
      <c r="AG93" s="393">
        <f t="shared" si="30"/>
        <v>69379.199999999997</v>
      </c>
      <c r="AH93" s="393">
        <f t="shared" si="30"/>
        <v>70051.199999999997</v>
      </c>
      <c r="AI93" s="393">
        <f t="shared" si="30"/>
        <v>70353.600000000006</v>
      </c>
      <c r="AJ93" s="393">
        <f t="shared" si="30"/>
        <v>70656</v>
      </c>
      <c r="AK93" s="393">
        <f t="shared" si="30"/>
        <v>70958.399999999994</v>
      </c>
      <c r="AL93" s="393">
        <f t="shared" si="30"/>
        <v>71260.800000000003</v>
      </c>
      <c r="AM93" s="393">
        <f t="shared" si="30"/>
        <v>71563.199999999997</v>
      </c>
    </row>
    <row r="94" spans="2:40" s="206" customFormat="1" ht="21" customHeight="1" thickBot="1">
      <c r="B94" s="340" t="s">
        <v>236</v>
      </c>
      <c r="C94" s="385"/>
      <c r="D94" s="386">
        <f>C93</f>
        <v>0</v>
      </c>
      <c r="E94" s="386">
        <f t="shared" ref="E94:AM94" si="31">D93</f>
        <v>70626</v>
      </c>
      <c r="F94" s="386">
        <f t="shared" si="31"/>
        <v>10928.4</v>
      </c>
      <c r="G94" s="386">
        <f t="shared" si="31"/>
        <v>13390.8</v>
      </c>
      <c r="H94" s="386">
        <f t="shared" si="31"/>
        <v>17977.2</v>
      </c>
      <c r="I94" s="386">
        <f t="shared" si="31"/>
        <v>20641.2</v>
      </c>
      <c r="J94" s="386">
        <f t="shared" si="31"/>
        <v>24685.200000000001</v>
      </c>
      <c r="K94" s="386">
        <f t="shared" si="31"/>
        <v>31669.200000000001</v>
      </c>
      <c r="L94" s="386">
        <f t="shared" si="31"/>
        <v>36577.199999999997</v>
      </c>
      <c r="M94" s="386">
        <f t="shared" si="31"/>
        <v>37165.199999999997</v>
      </c>
      <c r="N94" s="386">
        <f t="shared" si="31"/>
        <v>37753.199999999997</v>
      </c>
      <c r="O94" s="675">
        <f t="shared" si="31"/>
        <v>39031.199999999997</v>
      </c>
      <c r="P94" s="386">
        <f t="shared" si="31"/>
        <v>39619.199999999997</v>
      </c>
      <c r="Q94" s="386">
        <f t="shared" si="31"/>
        <v>54548.4</v>
      </c>
      <c r="R94" s="386">
        <f t="shared" si="31"/>
        <v>43539.6</v>
      </c>
      <c r="S94" s="386">
        <f t="shared" si="31"/>
        <v>44530.8</v>
      </c>
      <c r="T94" s="386">
        <f t="shared" si="31"/>
        <v>45522</v>
      </c>
      <c r="U94" s="386">
        <f t="shared" si="31"/>
        <v>48673.2</v>
      </c>
      <c r="V94" s="386">
        <f t="shared" si="31"/>
        <v>53288.4</v>
      </c>
      <c r="W94" s="386">
        <f t="shared" si="31"/>
        <v>54783.6</v>
      </c>
      <c r="X94" s="386">
        <f t="shared" si="31"/>
        <v>56295.6</v>
      </c>
      <c r="Y94" s="386">
        <f t="shared" si="31"/>
        <v>57807.6</v>
      </c>
      <c r="Z94" s="386">
        <f t="shared" si="31"/>
        <v>59319.6</v>
      </c>
      <c r="AA94" s="675">
        <f t="shared" si="31"/>
        <v>60445.2</v>
      </c>
      <c r="AB94" s="386">
        <f t="shared" si="31"/>
        <v>61066.8</v>
      </c>
      <c r="AC94" s="386">
        <f t="shared" si="31"/>
        <v>77817.600000000006</v>
      </c>
      <c r="AD94" s="386">
        <f t="shared" si="31"/>
        <v>66590.399999999994</v>
      </c>
      <c r="AE94" s="386">
        <f t="shared" si="31"/>
        <v>67363.199999999997</v>
      </c>
      <c r="AF94" s="386">
        <f t="shared" si="31"/>
        <v>68035.199999999997</v>
      </c>
      <c r="AG94" s="386">
        <f t="shared" si="31"/>
        <v>68707.199999999997</v>
      </c>
      <c r="AH94" s="386">
        <f t="shared" si="31"/>
        <v>69379.199999999997</v>
      </c>
      <c r="AI94" s="386">
        <f t="shared" si="31"/>
        <v>70051.199999999997</v>
      </c>
      <c r="AJ94" s="386">
        <f t="shared" si="31"/>
        <v>70353.600000000006</v>
      </c>
      <c r="AK94" s="386">
        <f t="shared" si="31"/>
        <v>70656</v>
      </c>
      <c r="AL94" s="386">
        <f t="shared" si="31"/>
        <v>70958.399999999994</v>
      </c>
      <c r="AM94" s="386">
        <f t="shared" si="31"/>
        <v>71260.800000000003</v>
      </c>
    </row>
    <row r="95" spans="2:40" s="125" customFormat="1" ht="17" thickTop="1">
      <c r="B95" s="94" t="s">
        <v>235</v>
      </c>
      <c r="D95" s="204">
        <f>D93-D94</f>
        <v>70626</v>
      </c>
      <c r="E95" s="204">
        <f t="shared" ref="E95:J95" si="32">E93-E94</f>
        <v>-59697.599999999999</v>
      </c>
      <c r="F95" s="204">
        <f t="shared" si="32"/>
        <v>2462.3999999999996</v>
      </c>
      <c r="G95" s="204">
        <f t="shared" si="32"/>
        <v>4586.4000000000015</v>
      </c>
      <c r="H95" s="204">
        <f t="shared" si="32"/>
        <v>2664</v>
      </c>
      <c r="I95" s="204">
        <f t="shared" si="32"/>
        <v>4044</v>
      </c>
      <c r="J95" s="204">
        <f t="shared" si="32"/>
        <v>6984</v>
      </c>
      <c r="K95" s="204">
        <f t="shared" ref="K95:AM95" si="33">K93-K94</f>
        <v>4907.9999999999964</v>
      </c>
      <c r="L95" s="204">
        <f t="shared" si="33"/>
        <v>588</v>
      </c>
      <c r="M95" s="204">
        <f t="shared" si="33"/>
        <v>588</v>
      </c>
      <c r="N95" s="204">
        <f t="shared" si="33"/>
        <v>1278</v>
      </c>
      <c r="O95" s="676">
        <f t="shared" si="33"/>
        <v>588</v>
      </c>
      <c r="P95" s="205">
        <f t="shared" si="33"/>
        <v>14929.200000000004</v>
      </c>
      <c r="Q95" s="204">
        <f t="shared" si="33"/>
        <v>-11008.800000000003</v>
      </c>
      <c r="R95" s="204">
        <f t="shared" si="33"/>
        <v>991.20000000000437</v>
      </c>
      <c r="S95" s="204">
        <f t="shared" si="33"/>
        <v>991.19999999999709</v>
      </c>
      <c r="T95" s="204">
        <f t="shared" si="33"/>
        <v>3151.1999999999971</v>
      </c>
      <c r="U95" s="204">
        <f t="shared" si="33"/>
        <v>4615.2000000000044</v>
      </c>
      <c r="V95" s="204">
        <f t="shared" si="33"/>
        <v>1495.1999999999971</v>
      </c>
      <c r="W95" s="204">
        <f t="shared" si="33"/>
        <v>1512</v>
      </c>
      <c r="X95" s="204">
        <f t="shared" si="33"/>
        <v>1512</v>
      </c>
      <c r="Y95" s="204">
        <f t="shared" si="33"/>
        <v>1512</v>
      </c>
      <c r="Z95" s="204">
        <f t="shared" si="33"/>
        <v>1125.5999999999985</v>
      </c>
      <c r="AA95" s="676">
        <f t="shared" si="33"/>
        <v>621.60000000000582</v>
      </c>
      <c r="AB95" s="205">
        <f t="shared" si="33"/>
        <v>16750.800000000003</v>
      </c>
      <c r="AC95" s="204">
        <f t="shared" si="33"/>
        <v>-11227.200000000012</v>
      </c>
      <c r="AD95" s="204">
        <f t="shared" si="33"/>
        <v>772.80000000000291</v>
      </c>
      <c r="AE95" s="204">
        <f t="shared" si="33"/>
        <v>672</v>
      </c>
      <c r="AF95" s="204">
        <f t="shared" si="33"/>
        <v>672</v>
      </c>
      <c r="AG95" s="204">
        <f t="shared" si="33"/>
        <v>672</v>
      </c>
      <c r="AH95" s="204">
        <f t="shared" si="33"/>
        <v>672</v>
      </c>
      <c r="AI95" s="204">
        <f t="shared" si="33"/>
        <v>302.40000000000873</v>
      </c>
      <c r="AJ95" s="204">
        <f t="shared" si="33"/>
        <v>302.39999999999418</v>
      </c>
      <c r="AK95" s="204">
        <f t="shared" si="33"/>
        <v>302.39999999999418</v>
      </c>
      <c r="AL95" s="204">
        <f t="shared" si="33"/>
        <v>302.40000000000873</v>
      </c>
      <c r="AM95" s="204">
        <f t="shared" si="33"/>
        <v>302.39999999999418</v>
      </c>
    </row>
    <row r="96" spans="2:40" s="125" customFormat="1" ht="24" customHeight="1">
      <c r="B96" s="154"/>
      <c r="D96" s="145"/>
      <c r="E96" s="145"/>
      <c r="F96" s="145"/>
      <c r="G96" s="145"/>
      <c r="H96" s="145"/>
      <c r="I96" s="145"/>
      <c r="J96" s="145"/>
      <c r="K96" s="145"/>
      <c r="L96" s="145"/>
      <c r="M96" s="145"/>
      <c r="N96" s="145"/>
      <c r="O96" s="612"/>
      <c r="P96" s="146"/>
      <c r="Q96" s="145"/>
      <c r="R96" s="74"/>
      <c r="S96" s="74"/>
      <c r="T96" s="74"/>
      <c r="U96" s="74"/>
      <c r="V96" s="74"/>
      <c r="W96" s="74"/>
      <c r="X96" s="74"/>
      <c r="Y96" s="74"/>
      <c r="Z96" s="74"/>
      <c r="AA96" s="604"/>
      <c r="AB96" s="131"/>
      <c r="AC96" s="145"/>
      <c r="AD96" s="145"/>
      <c r="AE96" s="145"/>
      <c r="AF96" s="145"/>
      <c r="AG96" s="145"/>
      <c r="AH96" s="145"/>
      <c r="AI96" s="145"/>
      <c r="AJ96" s="145"/>
      <c r="AK96" s="145"/>
      <c r="AL96" s="145"/>
      <c r="AM96" s="145"/>
    </row>
    <row r="97" spans="2:39" s="125" customFormat="1" ht="20" thickBot="1">
      <c r="B97" s="286" t="s">
        <v>45</v>
      </c>
      <c r="C97" s="378"/>
      <c r="D97" s="387"/>
      <c r="E97" s="387"/>
      <c r="F97" s="387"/>
      <c r="G97" s="387"/>
      <c r="H97" s="387"/>
      <c r="I97" s="387"/>
      <c r="J97" s="387"/>
      <c r="K97" s="387"/>
      <c r="L97" s="387"/>
      <c r="M97" s="387"/>
      <c r="N97" s="387"/>
      <c r="O97" s="680"/>
      <c r="P97" s="388"/>
      <c r="Q97" s="388"/>
      <c r="R97" s="388"/>
      <c r="S97" s="388"/>
      <c r="T97" s="388"/>
      <c r="U97" s="388"/>
      <c r="V97" s="388"/>
      <c r="W97" s="388"/>
      <c r="X97" s="388"/>
      <c r="Y97" s="388"/>
      <c r="Z97" s="388"/>
      <c r="AA97" s="677"/>
      <c r="AB97" s="388"/>
      <c r="AC97" s="387"/>
      <c r="AD97" s="387"/>
      <c r="AE97" s="387"/>
      <c r="AF97" s="387"/>
      <c r="AG97" s="387"/>
      <c r="AH97" s="387"/>
      <c r="AI97" s="387"/>
      <c r="AJ97" s="387"/>
      <c r="AK97" s="387"/>
      <c r="AL97" s="387"/>
      <c r="AM97" s="387"/>
    </row>
    <row r="98" spans="2:39" s="125" customFormat="1" ht="16" customHeight="1">
      <c r="B98" s="208"/>
      <c r="C98" s="150"/>
      <c r="D98" s="146"/>
      <c r="E98" s="146"/>
      <c r="F98" s="146"/>
      <c r="G98" s="146"/>
      <c r="H98" s="146"/>
      <c r="I98" s="146"/>
      <c r="J98" s="146"/>
      <c r="K98" s="146"/>
      <c r="L98" s="146"/>
      <c r="M98" s="146"/>
      <c r="N98" s="146"/>
      <c r="O98" s="612"/>
      <c r="P98" s="131"/>
      <c r="Q98" s="131"/>
      <c r="R98" s="131"/>
      <c r="S98" s="131"/>
      <c r="T98" s="131"/>
      <c r="U98" s="131"/>
      <c r="V98" s="131"/>
      <c r="W98" s="131"/>
      <c r="X98" s="131"/>
      <c r="Y98" s="131"/>
      <c r="Z98" s="131"/>
      <c r="AA98" s="604"/>
      <c r="AB98" s="131"/>
      <c r="AC98" s="146"/>
      <c r="AD98" s="146"/>
      <c r="AE98" s="146"/>
      <c r="AF98" s="146"/>
      <c r="AG98" s="146"/>
      <c r="AH98" s="146"/>
      <c r="AI98" s="146"/>
      <c r="AJ98" s="146"/>
      <c r="AK98" s="146"/>
      <c r="AL98" s="146"/>
      <c r="AM98" s="146"/>
    </row>
    <row r="99" spans="2:39" s="125" customFormat="1">
      <c r="B99" s="95" t="s">
        <v>46</v>
      </c>
      <c r="D99" s="145"/>
      <c r="E99" s="145"/>
      <c r="F99" s="145"/>
      <c r="G99" s="145"/>
      <c r="H99" s="145"/>
      <c r="I99" s="145"/>
      <c r="J99" s="145"/>
      <c r="K99" s="145"/>
      <c r="L99" s="145"/>
      <c r="M99" s="145"/>
      <c r="N99" s="145"/>
      <c r="O99" s="612"/>
      <c r="P99" s="131"/>
      <c r="Q99" s="74"/>
      <c r="R99" s="74"/>
      <c r="S99" s="74"/>
      <c r="T99" s="74"/>
      <c r="U99" s="74"/>
      <c r="V99" s="74"/>
      <c r="W99" s="74"/>
      <c r="X99" s="74"/>
      <c r="Y99" s="74"/>
      <c r="Z99" s="74"/>
      <c r="AA99" s="604"/>
      <c r="AB99" s="131"/>
      <c r="AC99" s="145"/>
      <c r="AD99" s="145"/>
      <c r="AE99" s="145"/>
      <c r="AF99" s="145"/>
      <c r="AG99" s="145"/>
      <c r="AH99" s="145"/>
      <c r="AI99" s="145"/>
      <c r="AJ99" s="145"/>
      <c r="AK99" s="145"/>
      <c r="AL99" s="145"/>
      <c r="AM99" s="145"/>
    </row>
    <row r="100" spans="2:39" s="125" customFormat="1">
      <c r="B100" s="154" t="s">
        <v>159</v>
      </c>
      <c r="D100" s="204">
        <f>-'Profit &amp; Loss'!D47</f>
        <v>2083.3333333333335</v>
      </c>
      <c r="E100" s="204">
        <f>-'Profit &amp; Loss'!E47</f>
        <v>2083.3333333333335</v>
      </c>
      <c r="F100" s="204">
        <f>-'Profit &amp; Loss'!F47</f>
        <v>2083.3333333333335</v>
      </c>
      <c r="G100" s="204">
        <f>-'Profit &amp; Loss'!G47</f>
        <v>2083.3333333333335</v>
      </c>
      <c r="H100" s="204">
        <f>-'Profit &amp; Loss'!H47</f>
        <v>2083.3333333333335</v>
      </c>
      <c r="I100" s="204">
        <f>-'Profit &amp; Loss'!I47</f>
        <v>2083.3333333333335</v>
      </c>
      <c r="J100" s="204">
        <f>-'Profit &amp; Loss'!J47</f>
        <v>2083.3333333333335</v>
      </c>
      <c r="K100" s="204">
        <f>-'Profit &amp; Loss'!K47</f>
        <v>2083.3333333333335</v>
      </c>
      <c r="L100" s="204">
        <f>-'Profit &amp; Loss'!L47</f>
        <v>2083.3333333333335</v>
      </c>
      <c r="M100" s="204">
        <f>-'Profit &amp; Loss'!M47</f>
        <v>2083.3333333333335</v>
      </c>
      <c r="N100" s="204">
        <f>-'Profit &amp; Loss'!N47</f>
        <v>2083.3333333333335</v>
      </c>
      <c r="O100" s="676">
        <f>-'Profit &amp; Loss'!O47</f>
        <v>2083.3333333333335</v>
      </c>
      <c r="P100" s="205">
        <f>-'Profit &amp; Loss'!P47</f>
        <v>2916.6666666666665</v>
      </c>
      <c r="Q100" s="204">
        <f>-'Profit &amp; Loss'!Q47</f>
        <v>2916.6666666666665</v>
      </c>
      <c r="R100" s="204">
        <f>-'Profit &amp; Loss'!R47</f>
        <v>2916.6666666666665</v>
      </c>
      <c r="S100" s="204">
        <f>-'Profit &amp; Loss'!S47</f>
        <v>2916.6666666666665</v>
      </c>
      <c r="T100" s="204">
        <f>-'Profit &amp; Loss'!T47</f>
        <v>2916.6666666666665</v>
      </c>
      <c r="U100" s="204">
        <f>-'Profit &amp; Loss'!U47</f>
        <v>2916.6666666666665</v>
      </c>
      <c r="V100" s="204">
        <f>-'Profit &amp; Loss'!V47</f>
        <v>2916.6666666666665</v>
      </c>
      <c r="W100" s="204">
        <f>-'Profit &amp; Loss'!W47</f>
        <v>2916.6666666666665</v>
      </c>
      <c r="X100" s="204">
        <f>-'Profit &amp; Loss'!X47</f>
        <v>2916.6666666666665</v>
      </c>
      <c r="Y100" s="204">
        <f>-'Profit &amp; Loss'!Y47</f>
        <v>2916.6666666666665</v>
      </c>
      <c r="Z100" s="204">
        <f>-'Profit &amp; Loss'!Z47</f>
        <v>2916.6666666666665</v>
      </c>
      <c r="AA100" s="676">
        <f>-'Profit &amp; Loss'!AA47</f>
        <v>2916.6666666666665</v>
      </c>
      <c r="AB100" s="205">
        <f>-'Profit &amp; Loss'!AB47</f>
        <v>2916.6666666666665</v>
      </c>
      <c r="AC100" s="204">
        <f>-'Profit &amp; Loss'!AC47</f>
        <v>2916.6666666666665</v>
      </c>
      <c r="AD100" s="204">
        <f>-'Profit &amp; Loss'!AD47</f>
        <v>2916.6666666666665</v>
      </c>
      <c r="AE100" s="204">
        <f>-'Profit &amp; Loss'!AE47</f>
        <v>2916.6666666666665</v>
      </c>
      <c r="AF100" s="204">
        <f>-'Profit &amp; Loss'!AF47</f>
        <v>2916.6666666666665</v>
      </c>
      <c r="AG100" s="204">
        <f>-'Profit &amp; Loss'!AG47</f>
        <v>2916.6666666666665</v>
      </c>
      <c r="AH100" s="204">
        <f>-'Profit &amp; Loss'!AH47</f>
        <v>2916.6666666666665</v>
      </c>
      <c r="AI100" s="204">
        <f>-'Profit &amp; Loss'!AI47</f>
        <v>2916.6666666666665</v>
      </c>
      <c r="AJ100" s="204">
        <f>-'Profit &amp; Loss'!AJ47</f>
        <v>2916.6666666666665</v>
      </c>
      <c r="AK100" s="204">
        <f>-'Profit &amp; Loss'!AK47</f>
        <v>2916.6666666666665</v>
      </c>
      <c r="AL100" s="204">
        <f>-'Profit &amp; Loss'!AL47</f>
        <v>2916.6666666666665</v>
      </c>
      <c r="AM100" s="204">
        <f>-'Profit &amp; Loss'!AM47</f>
        <v>2916.6666666666665</v>
      </c>
    </row>
    <row r="101" spans="2:39" s="125" customFormat="1">
      <c r="B101" s="154" t="s">
        <v>160</v>
      </c>
      <c r="C101" s="150"/>
      <c r="D101" s="205">
        <f>SUM(D100:F100)</f>
        <v>6250</v>
      </c>
      <c r="E101" s="205"/>
      <c r="F101" s="205"/>
      <c r="G101" s="205">
        <f>SUM(G100:I100)</f>
        <v>6250</v>
      </c>
      <c r="H101" s="205"/>
      <c r="I101" s="205"/>
      <c r="J101" s="205">
        <f>SUM(J100:L100)</f>
        <v>6250</v>
      </c>
      <c r="K101" s="205"/>
      <c r="L101" s="205"/>
      <c r="M101" s="205">
        <f>SUM(M100:O100)</f>
        <v>6250</v>
      </c>
      <c r="N101" s="205"/>
      <c r="O101" s="676"/>
      <c r="P101" s="205">
        <f>SUM(P100:R100)</f>
        <v>8750</v>
      </c>
      <c r="Q101" s="205"/>
      <c r="R101" s="205"/>
      <c r="S101" s="205">
        <f>SUM(S100:U100)</f>
        <v>8750</v>
      </c>
      <c r="T101" s="205"/>
      <c r="U101" s="205"/>
      <c r="V101" s="205">
        <f>SUM(V100:X100)</f>
        <v>8750</v>
      </c>
      <c r="W101" s="205"/>
      <c r="X101" s="205"/>
      <c r="Y101" s="205">
        <f>SUM(Y100:AA100)</f>
        <v>8750</v>
      </c>
      <c r="Z101" s="205"/>
      <c r="AA101" s="676"/>
      <c r="AB101" s="205">
        <f>SUM(AB100:AD100)</f>
        <v>8750</v>
      </c>
      <c r="AC101" s="205"/>
      <c r="AD101" s="205"/>
      <c r="AE101" s="205">
        <f>SUM(AE100:AG100)</f>
        <v>8750</v>
      </c>
      <c r="AF101" s="205"/>
      <c r="AG101" s="205"/>
      <c r="AH101" s="205">
        <f>SUM(AH100:AJ100)</f>
        <v>8750</v>
      </c>
      <c r="AI101" s="205"/>
      <c r="AJ101" s="205"/>
      <c r="AK101" s="205">
        <f>SUM(AK100:AM100)</f>
        <v>8750</v>
      </c>
      <c r="AL101" s="205"/>
      <c r="AM101" s="205"/>
    </row>
    <row r="102" spans="2:39" s="125" customFormat="1">
      <c r="B102" s="394" t="s">
        <v>184</v>
      </c>
      <c r="C102" s="381"/>
      <c r="D102" s="389">
        <f>D101-D100</f>
        <v>4166.6666666666661</v>
      </c>
      <c r="E102" s="389">
        <f t="shared" ref="E102:AM102" si="34">E101-E100</f>
        <v>-2083.3333333333335</v>
      </c>
      <c r="F102" s="389">
        <f t="shared" si="34"/>
        <v>-2083.3333333333335</v>
      </c>
      <c r="G102" s="389">
        <f t="shared" si="34"/>
        <v>4166.6666666666661</v>
      </c>
      <c r="H102" s="389">
        <f t="shared" si="34"/>
        <v>-2083.3333333333335</v>
      </c>
      <c r="I102" s="389">
        <f t="shared" si="34"/>
        <v>-2083.3333333333335</v>
      </c>
      <c r="J102" s="389">
        <f t="shared" si="34"/>
        <v>4166.6666666666661</v>
      </c>
      <c r="K102" s="389">
        <f t="shared" si="34"/>
        <v>-2083.3333333333335</v>
      </c>
      <c r="L102" s="389">
        <f t="shared" si="34"/>
        <v>-2083.3333333333335</v>
      </c>
      <c r="M102" s="389">
        <f t="shared" si="34"/>
        <v>4166.6666666666661</v>
      </c>
      <c r="N102" s="389">
        <f t="shared" si="34"/>
        <v>-2083.3333333333335</v>
      </c>
      <c r="O102" s="678">
        <f t="shared" si="34"/>
        <v>-2083.3333333333335</v>
      </c>
      <c r="P102" s="389">
        <f t="shared" si="34"/>
        <v>5833.3333333333339</v>
      </c>
      <c r="Q102" s="389">
        <f t="shared" si="34"/>
        <v>-2916.6666666666665</v>
      </c>
      <c r="R102" s="389">
        <f t="shared" si="34"/>
        <v>-2916.6666666666665</v>
      </c>
      <c r="S102" s="389">
        <f t="shared" si="34"/>
        <v>5833.3333333333339</v>
      </c>
      <c r="T102" s="389">
        <f t="shared" si="34"/>
        <v>-2916.6666666666665</v>
      </c>
      <c r="U102" s="389">
        <f t="shared" si="34"/>
        <v>-2916.6666666666665</v>
      </c>
      <c r="V102" s="389">
        <f t="shared" si="34"/>
        <v>5833.3333333333339</v>
      </c>
      <c r="W102" s="389">
        <f t="shared" si="34"/>
        <v>-2916.6666666666665</v>
      </c>
      <c r="X102" s="389">
        <f t="shared" si="34"/>
        <v>-2916.6666666666665</v>
      </c>
      <c r="Y102" s="389">
        <f t="shared" si="34"/>
        <v>5833.3333333333339</v>
      </c>
      <c r="Z102" s="389">
        <f t="shared" si="34"/>
        <v>-2916.6666666666665</v>
      </c>
      <c r="AA102" s="678">
        <f t="shared" si="34"/>
        <v>-2916.6666666666665</v>
      </c>
      <c r="AB102" s="389">
        <f t="shared" si="34"/>
        <v>5833.3333333333339</v>
      </c>
      <c r="AC102" s="389">
        <f t="shared" si="34"/>
        <v>-2916.6666666666665</v>
      </c>
      <c r="AD102" s="389">
        <f t="shared" si="34"/>
        <v>-2916.6666666666665</v>
      </c>
      <c r="AE102" s="389">
        <f t="shared" si="34"/>
        <v>5833.3333333333339</v>
      </c>
      <c r="AF102" s="389">
        <f t="shared" si="34"/>
        <v>-2916.6666666666665</v>
      </c>
      <c r="AG102" s="389">
        <f t="shared" si="34"/>
        <v>-2916.6666666666665</v>
      </c>
      <c r="AH102" s="389">
        <f t="shared" si="34"/>
        <v>5833.3333333333339</v>
      </c>
      <c r="AI102" s="389">
        <f t="shared" si="34"/>
        <v>-2916.6666666666665</v>
      </c>
      <c r="AJ102" s="389">
        <f t="shared" si="34"/>
        <v>-2916.6666666666665</v>
      </c>
      <c r="AK102" s="389">
        <f t="shared" si="34"/>
        <v>5833.3333333333339</v>
      </c>
      <c r="AL102" s="389">
        <f t="shared" si="34"/>
        <v>-2916.6666666666665</v>
      </c>
      <c r="AM102" s="389">
        <f t="shared" si="34"/>
        <v>-2916.6666666666665</v>
      </c>
    </row>
    <row r="103" spans="2:39" s="125" customFormat="1">
      <c r="B103" s="154"/>
      <c r="C103" s="150"/>
      <c r="D103" s="205"/>
      <c r="E103" s="205"/>
      <c r="F103" s="205"/>
      <c r="G103" s="205"/>
      <c r="H103" s="205"/>
      <c r="I103" s="205"/>
      <c r="J103" s="205"/>
      <c r="K103" s="205"/>
      <c r="L103" s="205"/>
      <c r="M103" s="205"/>
      <c r="N103" s="205"/>
      <c r="O103" s="676"/>
      <c r="P103" s="205"/>
      <c r="Q103" s="205"/>
      <c r="R103" s="205"/>
      <c r="S103" s="205"/>
      <c r="T103" s="205"/>
      <c r="U103" s="205"/>
      <c r="V103" s="205"/>
      <c r="W103" s="205"/>
      <c r="X103" s="205"/>
      <c r="Y103" s="205"/>
      <c r="Z103" s="205"/>
      <c r="AA103" s="676"/>
      <c r="AB103" s="205"/>
      <c r="AC103" s="205"/>
      <c r="AD103" s="205"/>
      <c r="AE103" s="205"/>
      <c r="AF103" s="205"/>
      <c r="AG103" s="205"/>
      <c r="AH103" s="205"/>
      <c r="AI103" s="205"/>
      <c r="AJ103" s="205"/>
      <c r="AK103" s="205"/>
      <c r="AL103" s="205"/>
      <c r="AM103" s="205"/>
    </row>
    <row r="104" spans="2:39" s="125" customFormat="1">
      <c r="B104" s="395" t="s">
        <v>161</v>
      </c>
      <c r="C104" s="150"/>
      <c r="D104" s="146"/>
      <c r="E104" s="146"/>
      <c r="F104" s="146"/>
      <c r="G104" s="146"/>
      <c r="H104" s="146"/>
      <c r="I104" s="146"/>
      <c r="J104" s="146"/>
      <c r="K104" s="146"/>
      <c r="L104" s="146"/>
      <c r="M104" s="146"/>
      <c r="N104" s="146"/>
      <c r="O104" s="612"/>
      <c r="P104" s="131"/>
      <c r="Q104" s="131"/>
      <c r="R104" s="131"/>
      <c r="S104" s="131"/>
      <c r="T104" s="131"/>
      <c r="U104" s="131"/>
      <c r="V104" s="131"/>
      <c r="W104" s="131"/>
      <c r="X104" s="131"/>
      <c r="Y104" s="131"/>
      <c r="Z104" s="131"/>
      <c r="AA104" s="604"/>
      <c r="AB104" s="131"/>
      <c r="AC104" s="146"/>
      <c r="AD104" s="146"/>
      <c r="AE104" s="146"/>
      <c r="AF104" s="146"/>
      <c r="AG104" s="146"/>
      <c r="AH104" s="146"/>
      <c r="AI104" s="146"/>
      <c r="AJ104" s="146"/>
      <c r="AK104" s="146"/>
      <c r="AL104" s="146"/>
      <c r="AM104" s="146"/>
    </row>
    <row r="105" spans="2:39" s="125" customFormat="1">
      <c r="B105" s="154" t="s">
        <v>162</v>
      </c>
      <c r="C105" s="150"/>
      <c r="D105" s="205">
        <f>-'Profit &amp; Loss'!D49</f>
        <v>1500</v>
      </c>
      <c r="E105" s="205">
        <f>-'Profit &amp; Loss'!E49</f>
        <v>1500</v>
      </c>
      <c r="F105" s="205">
        <f>-'Profit &amp; Loss'!F49</f>
        <v>1500</v>
      </c>
      <c r="G105" s="205">
        <f>-'Profit &amp; Loss'!G49</f>
        <v>1500</v>
      </c>
      <c r="H105" s="205">
        <f>-'Profit &amp; Loss'!H49</f>
        <v>1500</v>
      </c>
      <c r="I105" s="205">
        <f>-'Profit &amp; Loss'!I49</f>
        <v>1500</v>
      </c>
      <c r="J105" s="205">
        <f>-'Profit &amp; Loss'!J49</f>
        <v>1500</v>
      </c>
      <c r="K105" s="205">
        <f>-'Profit &amp; Loss'!K49</f>
        <v>1500</v>
      </c>
      <c r="L105" s="205">
        <f>-'Profit &amp; Loss'!L49</f>
        <v>1500</v>
      </c>
      <c r="M105" s="205">
        <f>-'Profit &amp; Loss'!M49</f>
        <v>1500</v>
      </c>
      <c r="N105" s="205">
        <f>-'Profit &amp; Loss'!N49</f>
        <v>1500</v>
      </c>
      <c r="O105" s="676">
        <f>-'Profit &amp; Loss'!O49</f>
        <v>1500</v>
      </c>
      <c r="P105" s="205">
        <f>-'Profit &amp; Loss'!P49</f>
        <v>1583.3333333333333</v>
      </c>
      <c r="Q105" s="205">
        <f>-'Profit &amp; Loss'!Q49</f>
        <v>1583.3333333333333</v>
      </c>
      <c r="R105" s="205">
        <f>-'Profit &amp; Loss'!R49</f>
        <v>1583.3333333333333</v>
      </c>
      <c r="S105" s="205">
        <f>-'Profit &amp; Loss'!S49</f>
        <v>1583.3333333333333</v>
      </c>
      <c r="T105" s="205">
        <f>-'Profit &amp; Loss'!T49</f>
        <v>1583.3333333333333</v>
      </c>
      <c r="U105" s="205">
        <f>-'Profit &amp; Loss'!U49</f>
        <v>1583.3333333333333</v>
      </c>
      <c r="V105" s="205">
        <f>-'Profit &amp; Loss'!V49</f>
        <v>1583.3333333333333</v>
      </c>
      <c r="W105" s="205">
        <f>-'Profit &amp; Loss'!W49</f>
        <v>1583.3333333333333</v>
      </c>
      <c r="X105" s="205">
        <f>-'Profit &amp; Loss'!X49</f>
        <v>1583.3333333333333</v>
      </c>
      <c r="Y105" s="205">
        <f>-'Profit &amp; Loss'!Y49</f>
        <v>1583.3333333333333</v>
      </c>
      <c r="Z105" s="205">
        <f>-'Profit &amp; Loss'!Z49</f>
        <v>1583.3333333333333</v>
      </c>
      <c r="AA105" s="676">
        <f>-'Profit &amp; Loss'!AA49</f>
        <v>1583.3333333333333</v>
      </c>
      <c r="AB105" s="205">
        <f>-'Profit &amp; Loss'!AB49</f>
        <v>1750</v>
      </c>
      <c r="AC105" s="205">
        <f>-'Profit &amp; Loss'!AC49</f>
        <v>1750</v>
      </c>
      <c r="AD105" s="205">
        <f>-'Profit &amp; Loss'!AD49</f>
        <v>1750</v>
      </c>
      <c r="AE105" s="205">
        <f>-'Profit &amp; Loss'!AE49</f>
        <v>1750</v>
      </c>
      <c r="AF105" s="205">
        <f>-'Profit &amp; Loss'!AF49</f>
        <v>1750</v>
      </c>
      <c r="AG105" s="205">
        <f>-'Profit &amp; Loss'!AG49</f>
        <v>1750</v>
      </c>
      <c r="AH105" s="205">
        <f>-'Profit &amp; Loss'!AH49</f>
        <v>1750</v>
      </c>
      <c r="AI105" s="205">
        <f>-'Profit &amp; Loss'!AI49</f>
        <v>1750</v>
      </c>
      <c r="AJ105" s="205">
        <f>-'Profit &amp; Loss'!AJ49</f>
        <v>1750</v>
      </c>
      <c r="AK105" s="205">
        <f>-'Profit &amp; Loss'!AK49</f>
        <v>1750</v>
      </c>
      <c r="AL105" s="205">
        <f>-'Profit &amp; Loss'!AL49</f>
        <v>1750</v>
      </c>
      <c r="AM105" s="205">
        <f>-'Profit &amp; Loss'!AM49</f>
        <v>1750</v>
      </c>
    </row>
    <row r="106" spans="2:39" s="125" customFormat="1">
      <c r="B106" s="336" t="s">
        <v>163</v>
      </c>
      <c r="C106" s="383"/>
      <c r="D106" s="384"/>
      <c r="E106" s="384"/>
      <c r="F106" s="384">
        <f>SUM(D105:F105)</f>
        <v>4500</v>
      </c>
      <c r="G106" s="384"/>
      <c r="H106" s="384"/>
      <c r="I106" s="384">
        <f>SUM(G105:I105)</f>
        <v>4500</v>
      </c>
      <c r="J106" s="384"/>
      <c r="K106" s="384"/>
      <c r="L106" s="384">
        <f>SUM(J105:L105)</f>
        <v>4500</v>
      </c>
      <c r="M106" s="384"/>
      <c r="N106" s="384"/>
      <c r="O106" s="674">
        <f>SUM(M105:O105)</f>
        <v>4500</v>
      </c>
      <c r="P106" s="384"/>
      <c r="Q106" s="384"/>
      <c r="R106" s="384">
        <f>SUM(P105:R105)</f>
        <v>4750</v>
      </c>
      <c r="S106" s="384"/>
      <c r="T106" s="384"/>
      <c r="U106" s="384">
        <f>SUM(S105:U105)</f>
        <v>4750</v>
      </c>
      <c r="V106" s="384"/>
      <c r="W106" s="384"/>
      <c r="X106" s="384">
        <f>SUM(V105:X105)</f>
        <v>4750</v>
      </c>
      <c r="Y106" s="384"/>
      <c r="Z106" s="384"/>
      <c r="AA106" s="674">
        <f>SUM(Y105:AA105)</f>
        <v>4750</v>
      </c>
      <c r="AB106" s="384"/>
      <c r="AC106" s="384"/>
      <c r="AD106" s="384">
        <f>SUM(AB105:AD105)</f>
        <v>5250</v>
      </c>
      <c r="AE106" s="384"/>
      <c r="AF106" s="384"/>
      <c r="AG106" s="384">
        <f>SUM(AE105:AG105)</f>
        <v>5250</v>
      </c>
      <c r="AH106" s="384"/>
      <c r="AI106" s="384"/>
      <c r="AJ106" s="384">
        <f>SUM(AH105:AJ105)</f>
        <v>5250</v>
      </c>
      <c r="AK106" s="384"/>
      <c r="AL106" s="384"/>
      <c r="AM106" s="384">
        <f>SUM(AK105:AM105)</f>
        <v>5250</v>
      </c>
    </row>
    <row r="107" spans="2:39" s="125" customFormat="1">
      <c r="B107" s="154" t="s">
        <v>183</v>
      </c>
      <c r="D107" s="204">
        <f>D105-D106</f>
        <v>1500</v>
      </c>
      <c r="E107" s="204">
        <f t="shared" ref="E107:AM107" si="35">E105-E106</f>
        <v>1500</v>
      </c>
      <c r="F107" s="204">
        <f t="shared" si="35"/>
        <v>-3000</v>
      </c>
      <c r="G107" s="204">
        <f t="shared" si="35"/>
        <v>1500</v>
      </c>
      <c r="H107" s="204">
        <f t="shared" si="35"/>
        <v>1500</v>
      </c>
      <c r="I107" s="204">
        <f t="shared" si="35"/>
        <v>-3000</v>
      </c>
      <c r="J107" s="204">
        <f t="shared" si="35"/>
        <v>1500</v>
      </c>
      <c r="K107" s="204">
        <f t="shared" si="35"/>
        <v>1500</v>
      </c>
      <c r="L107" s="204">
        <f t="shared" si="35"/>
        <v>-3000</v>
      </c>
      <c r="M107" s="204">
        <f t="shared" si="35"/>
        <v>1500</v>
      </c>
      <c r="N107" s="204">
        <f t="shared" si="35"/>
        <v>1500</v>
      </c>
      <c r="O107" s="676">
        <f t="shared" si="35"/>
        <v>-3000</v>
      </c>
      <c r="P107" s="205">
        <f t="shared" si="35"/>
        <v>1583.3333333333333</v>
      </c>
      <c r="Q107" s="204">
        <f t="shared" si="35"/>
        <v>1583.3333333333333</v>
      </c>
      <c r="R107" s="204">
        <f t="shared" si="35"/>
        <v>-3166.666666666667</v>
      </c>
      <c r="S107" s="204">
        <f t="shared" si="35"/>
        <v>1583.3333333333333</v>
      </c>
      <c r="T107" s="204">
        <f t="shared" si="35"/>
        <v>1583.3333333333333</v>
      </c>
      <c r="U107" s="204">
        <f t="shared" si="35"/>
        <v>-3166.666666666667</v>
      </c>
      <c r="V107" s="204">
        <f t="shared" si="35"/>
        <v>1583.3333333333333</v>
      </c>
      <c r="W107" s="204">
        <f t="shared" si="35"/>
        <v>1583.3333333333333</v>
      </c>
      <c r="X107" s="204">
        <f t="shared" si="35"/>
        <v>-3166.666666666667</v>
      </c>
      <c r="Y107" s="204">
        <f t="shared" si="35"/>
        <v>1583.3333333333333</v>
      </c>
      <c r="Z107" s="204">
        <f t="shared" si="35"/>
        <v>1583.3333333333333</v>
      </c>
      <c r="AA107" s="676">
        <f t="shared" si="35"/>
        <v>-3166.666666666667</v>
      </c>
      <c r="AB107" s="205">
        <f t="shared" si="35"/>
        <v>1750</v>
      </c>
      <c r="AC107" s="204">
        <f t="shared" si="35"/>
        <v>1750</v>
      </c>
      <c r="AD107" s="204">
        <f t="shared" si="35"/>
        <v>-3500</v>
      </c>
      <c r="AE107" s="204">
        <f t="shared" si="35"/>
        <v>1750</v>
      </c>
      <c r="AF107" s="204">
        <f t="shared" si="35"/>
        <v>1750</v>
      </c>
      <c r="AG107" s="204">
        <f t="shared" si="35"/>
        <v>-3500</v>
      </c>
      <c r="AH107" s="204">
        <f t="shared" si="35"/>
        <v>1750</v>
      </c>
      <c r="AI107" s="204">
        <f t="shared" si="35"/>
        <v>1750</v>
      </c>
      <c r="AJ107" s="204">
        <f t="shared" si="35"/>
        <v>-3500</v>
      </c>
      <c r="AK107" s="204">
        <f t="shared" si="35"/>
        <v>1750</v>
      </c>
      <c r="AL107" s="204">
        <f t="shared" si="35"/>
        <v>1750</v>
      </c>
      <c r="AM107" s="204">
        <f t="shared" si="35"/>
        <v>-3500</v>
      </c>
    </row>
    <row r="108" spans="2:39" s="125" customFormat="1">
      <c r="B108" s="154"/>
      <c r="D108" s="204"/>
      <c r="E108" s="204"/>
      <c r="F108" s="204"/>
      <c r="G108" s="204"/>
      <c r="H108" s="204"/>
      <c r="I108" s="204"/>
      <c r="J108" s="204"/>
      <c r="K108" s="204"/>
      <c r="L108" s="204"/>
      <c r="M108" s="204"/>
      <c r="N108" s="204"/>
      <c r="O108" s="676"/>
      <c r="P108" s="205"/>
      <c r="Q108" s="204"/>
      <c r="R108" s="204"/>
      <c r="S108" s="204"/>
      <c r="T108" s="204"/>
      <c r="U108" s="204"/>
      <c r="V108" s="204"/>
      <c r="W108" s="204"/>
      <c r="X108" s="204"/>
      <c r="Y108" s="204"/>
      <c r="Z108" s="204"/>
      <c r="AA108" s="676"/>
      <c r="AB108" s="205"/>
      <c r="AC108" s="204"/>
      <c r="AD108" s="204"/>
      <c r="AE108" s="204"/>
      <c r="AF108" s="204"/>
      <c r="AG108" s="204"/>
      <c r="AH108" s="204"/>
      <c r="AI108" s="204"/>
      <c r="AJ108" s="204"/>
      <c r="AK108" s="204"/>
      <c r="AL108" s="204"/>
      <c r="AM108" s="204"/>
    </row>
    <row r="109" spans="2:39" s="125" customFormat="1">
      <c r="B109" s="209" t="s">
        <v>178</v>
      </c>
      <c r="D109" s="204">
        <f>-('Profit &amp; Loss'!D57-'Profit &amp; Loss'!D46-'Profit &amp; Loss'!D47-'Profit &amp; Loss'!D49)</f>
        <v>5249.9999999999982</v>
      </c>
      <c r="E109" s="204">
        <f>-('Profit &amp; Loss'!E57-'Profit &amp; Loss'!E46-'Profit &amp; Loss'!E47-'Profit &amp; Loss'!E49)</f>
        <v>5249.9999999999982</v>
      </c>
      <c r="F109" s="204">
        <f>-('Profit &amp; Loss'!F57-'Profit &amp; Loss'!F46-'Profit &amp; Loss'!F47-'Profit &amp; Loss'!F49)</f>
        <v>5249.9999999999982</v>
      </c>
      <c r="G109" s="204">
        <f>-('Profit &amp; Loss'!G57-'Profit &amp; Loss'!G46-'Profit &amp; Loss'!G47-'Profit &amp; Loss'!G49)</f>
        <v>5249.9999999999982</v>
      </c>
      <c r="H109" s="204">
        <f>-('Profit &amp; Loss'!H57-'Profit &amp; Loss'!H46-'Profit &amp; Loss'!H47-'Profit &amp; Loss'!H49)</f>
        <v>5749.9999999999982</v>
      </c>
      <c r="I109" s="204">
        <f>-('Profit &amp; Loss'!I57-'Profit &amp; Loss'!I46-'Profit &amp; Loss'!I47-'Profit &amp; Loss'!I49)</f>
        <v>5349.9999999999982</v>
      </c>
      <c r="J109" s="204">
        <f>-('Profit &amp; Loss'!J57-'Profit &amp; Loss'!J46-'Profit &amp; Loss'!J47-'Profit &amp; Loss'!J49)</f>
        <v>5349.9999999999982</v>
      </c>
      <c r="K109" s="204">
        <f>-('Profit &amp; Loss'!K57-'Profit &amp; Loss'!K46-'Profit &amp; Loss'!K47-'Profit &amp; Loss'!K49)</f>
        <v>5289.9999999999982</v>
      </c>
      <c r="L109" s="204">
        <f>-('Profit &amp; Loss'!L57-'Profit &amp; Loss'!L46-'Profit &amp; Loss'!L47-'Profit &amp; Loss'!L49)</f>
        <v>5289.9999999999982</v>
      </c>
      <c r="M109" s="204">
        <f>-('Profit &amp; Loss'!M57-'Profit &amp; Loss'!M46-'Profit &amp; Loss'!M47-'Profit &amp; Loss'!M49)</f>
        <v>5289.9999999999982</v>
      </c>
      <c r="N109" s="204">
        <f>-('Profit &amp; Loss'!N57-'Profit &amp; Loss'!N46-'Profit &amp; Loss'!N47-'Profit &amp; Loss'!N49)</f>
        <v>5289.9999999999982</v>
      </c>
      <c r="O109" s="676">
        <f>-('Profit &amp; Loss'!O57-'Profit &amp; Loss'!O46-'Profit &amp; Loss'!O47-'Profit &amp; Loss'!O49)</f>
        <v>5289.9999999999982</v>
      </c>
      <c r="P109" s="205">
        <f>-('Profit &amp; Loss'!P57-'Profit &amp; Loss'!P46-'Profit &amp; Loss'!P47-'Profit &amp; Loss'!P49)</f>
        <v>6000.0000000000045</v>
      </c>
      <c r="Q109" s="204">
        <f>-('Profit &amp; Loss'!Q57-'Profit &amp; Loss'!Q46-'Profit &amp; Loss'!Q47-'Profit &amp; Loss'!Q49)</f>
        <v>6000.0000000000045</v>
      </c>
      <c r="R109" s="204">
        <f>-('Profit &amp; Loss'!R57-'Profit &amp; Loss'!R46-'Profit &amp; Loss'!R47-'Profit &amp; Loss'!R49)</f>
        <v>6000.0000000000045</v>
      </c>
      <c r="S109" s="204">
        <f>-('Profit &amp; Loss'!S57-'Profit &amp; Loss'!S46-'Profit &amp; Loss'!S47-'Profit &amp; Loss'!S49)</f>
        <v>6000.0000000000045</v>
      </c>
      <c r="T109" s="204">
        <f>-('Profit &amp; Loss'!T57-'Profit &amp; Loss'!T46-'Profit &amp; Loss'!T47-'Profit &amp; Loss'!T49)</f>
        <v>6680.0000000000045</v>
      </c>
      <c r="U109" s="204">
        <f>-('Profit &amp; Loss'!U57-'Profit &amp; Loss'!U46-'Profit &amp; Loss'!U47-'Profit &amp; Loss'!U49)</f>
        <v>6080.0000000000045</v>
      </c>
      <c r="V109" s="204">
        <f>-('Profit &amp; Loss'!V57-'Profit &amp; Loss'!V46-'Profit &amp; Loss'!V47-'Profit &amp; Loss'!V49)</f>
        <v>6080.0000000000045</v>
      </c>
      <c r="W109" s="204">
        <f>-('Profit &amp; Loss'!W57-'Profit &amp; Loss'!W46-'Profit &amp; Loss'!W47-'Profit &amp; Loss'!W49)</f>
        <v>6080.0000000000045</v>
      </c>
      <c r="X109" s="204">
        <f>-('Profit &amp; Loss'!X57-'Profit &amp; Loss'!X46-'Profit &amp; Loss'!X47-'Profit &amp; Loss'!X49)</f>
        <v>6040.0000000000045</v>
      </c>
      <c r="Y109" s="204">
        <f>-('Profit &amp; Loss'!Y57-'Profit &amp; Loss'!Y46-'Profit &amp; Loss'!Y47-'Profit &amp; Loss'!Y49)</f>
        <v>6040.0000000000045</v>
      </c>
      <c r="Z109" s="204">
        <f>-('Profit &amp; Loss'!Z57-'Profit &amp; Loss'!Z46-'Profit &amp; Loss'!Z47-'Profit &amp; Loss'!Z49)</f>
        <v>6040.0000000000045</v>
      </c>
      <c r="AA109" s="676">
        <f>-('Profit &amp; Loss'!AA57-'Profit &amp; Loss'!AA46-'Profit &amp; Loss'!AA47-'Profit &amp; Loss'!AA49)</f>
        <v>6040.0000000000045</v>
      </c>
      <c r="AB109" s="205">
        <f>-('Profit &amp; Loss'!AB57-'Profit &amp; Loss'!AB46-'Profit &amp; Loss'!AB47-'Profit &amp; Loss'!AB49)</f>
        <v>6749.9999999999982</v>
      </c>
      <c r="AC109" s="204">
        <f>-('Profit &amp; Loss'!AC57-'Profit &amp; Loss'!AC46-'Profit &amp; Loss'!AC47-'Profit &amp; Loss'!AC49)</f>
        <v>6749.9999999999982</v>
      </c>
      <c r="AD109" s="204">
        <f>-('Profit &amp; Loss'!AD57-'Profit &amp; Loss'!AD46-'Profit &amp; Loss'!AD47-'Profit &amp; Loss'!AD49)</f>
        <v>6749.9999999999982</v>
      </c>
      <c r="AE109" s="204">
        <f>-('Profit &amp; Loss'!AE57-'Profit &amp; Loss'!AE46-'Profit &amp; Loss'!AE47-'Profit &amp; Loss'!AE49)</f>
        <v>6869.9999999999982</v>
      </c>
      <c r="AF109" s="204">
        <f>-('Profit &amp; Loss'!AF57-'Profit &amp; Loss'!AF46-'Profit &amp; Loss'!AF47-'Profit &amp; Loss'!AF49)</f>
        <v>7569.9999999999982</v>
      </c>
      <c r="AG109" s="204">
        <f>-('Profit &amp; Loss'!AG57-'Profit &amp; Loss'!AG46-'Profit &amp; Loss'!AG47-'Profit &amp; Loss'!AG49)</f>
        <v>6869.9999999999982</v>
      </c>
      <c r="AH109" s="204">
        <f>-('Profit &amp; Loss'!AH57-'Profit &amp; Loss'!AH46-'Profit &amp; Loss'!AH47-'Profit &amp; Loss'!AH49)</f>
        <v>6869.9999999999982</v>
      </c>
      <c r="AI109" s="204">
        <f>-('Profit &amp; Loss'!AI57-'Profit &amp; Loss'!AI46-'Profit &amp; Loss'!AI47-'Profit &amp; Loss'!AI49)</f>
        <v>6869.9999999999982</v>
      </c>
      <c r="AJ109" s="204">
        <f>-('Profit &amp; Loss'!AJ57-'Profit &amp; Loss'!AJ46-'Profit &amp; Loss'!AJ47-'Profit &amp; Loss'!AJ49)</f>
        <v>6829.9999999999982</v>
      </c>
      <c r="AK109" s="204">
        <f>-('Profit &amp; Loss'!AK57-'Profit &amp; Loss'!AK46-'Profit &amp; Loss'!AK47-'Profit &amp; Loss'!AK49)</f>
        <v>6829.9999999999982</v>
      </c>
      <c r="AL109" s="204">
        <f>-('Profit &amp; Loss'!AL57-'Profit &amp; Loss'!AL46-'Profit &amp; Loss'!AL47-'Profit &amp; Loss'!AL49)</f>
        <v>6789.9999999999982</v>
      </c>
      <c r="AM109" s="204">
        <f>-('Profit &amp; Loss'!AM57-'Profit &amp; Loss'!AM46-'Profit &amp; Loss'!AM47-'Profit &amp; Loss'!AM49)</f>
        <v>6789.9999999999982</v>
      </c>
    </row>
    <row r="110" spans="2:39" s="125" customFormat="1">
      <c r="B110" s="210"/>
      <c r="D110" s="204"/>
      <c r="E110" s="204"/>
      <c r="F110" s="204"/>
      <c r="G110" s="204"/>
      <c r="H110" s="204"/>
      <c r="I110" s="204"/>
      <c r="J110" s="204"/>
      <c r="K110" s="204"/>
      <c r="L110" s="204"/>
      <c r="M110" s="204"/>
      <c r="N110" s="204"/>
      <c r="O110" s="676"/>
      <c r="P110" s="205"/>
      <c r="Q110" s="204"/>
      <c r="R110" s="204"/>
      <c r="S110" s="204"/>
      <c r="T110" s="204"/>
      <c r="U110" s="204"/>
      <c r="V110" s="204"/>
      <c r="W110" s="204"/>
      <c r="X110" s="204"/>
      <c r="Y110" s="204"/>
      <c r="Z110" s="204"/>
      <c r="AA110" s="676"/>
      <c r="AB110" s="205"/>
      <c r="AC110" s="204"/>
      <c r="AD110" s="204"/>
      <c r="AE110" s="204"/>
      <c r="AF110" s="204"/>
      <c r="AG110" s="204"/>
      <c r="AH110" s="204"/>
      <c r="AI110" s="204"/>
      <c r="AJ110" s="204"/>
      <c r="AK110" s="204"/>
      <c r="AL110" s="204"/>
      <c r="AM110" s="204"/>
    </row>
    <row r="111" spans="2:39" s="206" customFormat="1" ht="20" customHeight="1" thickBot="1">
      <c r="B111" s="340" t="s">
        <v>177</v>
      </c>
      <c r="C111" s="385"/>
      <c r="D111" s="386">
        <f t="shared" ref="D111:AM111" si="36">D101+D106+D109</f>
        <v>11499.999999999998</v>
      </c>
      <c r="E111" s="386">
        <f t="shared" si="36"/>
        <v>5249.9999999999982</v>
      </c>
      <c r="F111" s="386">
        <f t="shared" si="36"/>
        <v>9749.9999999999982</v>
      </c>
      <c r="G111" s="386">
        <f t="shared" si="36"/>
        <v>11499.999999999998</v>
      </c>
      <c r="H111" s="386">
        <f t="shared" si="36"/>
        <v>5749.9999999999982</v>
      </c>
      <c r="I111" s="386">
        <f t="shared" si="36"/>
        <v>9849.9999999999982</v>
      </c>
      <c r="J111" s="386">
        <f t="shared" si="36"/>
        <v>11599.999999999998</v>
      </c>
      <c r="K111" s="386">
        <f t="shared" si="36"/>
        <v>5289.9999999999982</v>
      </c>
      <c r="L111" s="386">
        <f t="shared" si="36"/>
        <v>9789.9999999999982</v>
      </c>
      <c r="M111" s="386">
        <f t="shared" si="36"/>
        <v>11539.999999999998</v>
      </c>
      <c r="N111" s="386">
        <f t="shared" si="36"/>
        <v>5289.9999999999982</v>
      </c>
      <c r="O111" s="675">
        <f t="shared" si="36"/>
        <v>9789.9999999999982</v>
      </c>
      <c r="P111" s="386">
        <f t="shared" si="36"/>
        <v>14750.000000000004</v>
      </c>
      <c r="Q111" s="386">
        <f t="shared" si="36"/>
        <v>6000.0000000000045</v>
      </c>
      <c r="R111" s="386">
        <f t="shared" si="36"/>
        <v>10750.000000000004</v>
      </c>
      <c r="S111" s="386">
        <f t="shared" si="36"/>
        <v>14750.000000000004</v>
      </c>
      <c r="T111" s="386">
        <f t="shared" si="36"/>
        <v>6680.0000000000045</v>
      </c>
      <c r="U111" s="386">
        <f t="shared" si="36"/>
        <v>10830.000000000004</v>
      </c>
      <c r="V111" s="386">
        <f t="shared" si="36"/>
        <v>14830.000000000004</v>
      </c>
      <c r="W111" s="386">
        <f t="shared" si="36"/>
        <v>6080.0000000000045</v>
      </c>
      <c r="X111" s="386">
        <f t="shared" si="36"/>
        <v>10790.000000000004</v>
      </c>
      <c r="Y111" s="386">
        <f t="shared" si="36"/>
        <v>14790.000000000004</v>
      </c>
      <c r="Z111" s="386">
        <f t="shared" si="36"/>
        <v>6040.0000000000045</v>
      </c>
      <c r="AA111" s="675">
        <f t="shared" si="36"/>
        <v>10790.000000000004</v>
      </c>
      <c r="AB111" s="386">
        <f t="shared" si="36"/>
        <v>15499.999999999998</v>
      </c>
      <c r="AC111" s="386">
        <f t="shared" si="36"/>
        <v>6749.9999999999982</v>
      </c>
      <c r="AD111" s="386">
        <f t="shared" si="36"/>
        <v>11999.999999999998</v>
      </c>
      <c r="AE111" s="386">
        <f t="shared" si="36"/>
        <v>15619.999999999998</v>
      </c>
      <c r="AF111" s="386">
        <f t="shared" si="36"/>
        <v>7569.9999999999982</v>
      </c>
      <c r="AG111" s="386">
        <f t="shared" si="36"/>
        <v>12119.999999999998</v>
      </c>
      <c r="AH111" s="386">
        <f t="shared" si="36"/>
        <v>15619.999999999998</v>
      </c>
      <c r="AI111" s="386">
        <f t="shared" si="36"/>
        <v>6869.9999999999982</v>
      </c>
      <c r="AJ111" s="386">
        <f t="shared" si="36"/>
        <v>12079.999999999998</v>
      </c>
      <c r="AK111" s="386">
        <f t="shared" si="36"/>
        <v>15579.999999999998</v>
      </c>
      <c r="AL111" s="386">
        <f t="shared" si="36"/>
        <v>6789.9999999999982</v>
      </c>
      <c r="AM111" s="386">
        <f t="shared" si="36"/>
        <v>12039.999999999998</v>
      </c>
    </row>
    <row r="112" spans="2:39" s="125" customFormat="1" ht="24" customHeight="1" thickTop="1">
      <c r="B112" s="95"/>
      <c r="D112" s="145"/>
      <c r="E112" s="145"/>
      <c r="F112" s="145"/>
      <c r="G112" s="145"/>
      <c r="H112" s="145"/>
      <c r="I112" s="145"/>
      <c r="J112" s="145"/>
      <c r="K112" s="145"/>
      <c r="L112" s="145"/>
      <c r="M112" s="145"/>
      <c r="N112" s="145"/>
      <c r="O112" s="612"/>
      <c r="P112" s="146"/>
      <c r="Q112" s="145"/>
      <c r="R112" s="145"/>
      <c r="S112" s="145"/>
      <c r="T112" s="145"/>
      <c r="U112" s="145"/>
      <c r="V112" s="145"/>
      <c r="W112" s="145"/>
      <c r="X112" s="145"/>
      <c r="Y112" s="145"/>
      <c r="Z112" s="145"/>
      <c r="AA112" s="612"/>
      <c r="AB112" s="146"/>
      <c r="AC112" s="145"/>
      <c r="AD112" s="145"/>
      <c r="AE112" s="145"/>
      <c r="AF112" s="145"/>
      <c r="AG112" s="145"/>
      <c r="AH112" s="145"/>
      <c r="AI112" s="145"/>
      <c r="AJ112" s="145"/>
      <c r="AK112" s="145"/>
      <c r="AL112" s="145"/>
      <c r="AM112" s="145"/>
    </row>
    <row r="113" spans="2:39" s="125" customFormat="1" ht="20" thickBot="1">
      <c r="B113" s="286" t="s">
        <v>21</v>
      </c>
      <c r="C113" s="378"/>
      <c r="D113" s="387"/>
      <c r="E113" s="387"/>
      <c r="F113" s="387"/>
      <c r="G113" s="387"/>
      <c r="H113" s="387"/>
      <c r="I113" s="387"/>
      <c r="J113" s="387"/>
      <c r="K113" s="387"/>
      <c r="L113" s="387"/>
      <c r="M113" s="387"/>
      <c r="N113" s="387"/>
      <c r="O113" s="680"/>
      <c r="P113" s="388"/>
      <c r="Q113" s="388"/>
      <c r="R113" s="388"/>
      <c r="S113" s="388"/>
      <c r="T113" s="388"/>
      <c r="U113" s="388"/>
      <c r="V113" s="388"/>
      <c r="W113" s="388"/>
      <c r="X113" s="388"/>
      <c r="Y113" s="388"/>
      <c r="Z113" s="388"/>
      <c r="AA113" s="677"/>
      <c r="AB113" s="388"/>
      <c r="AC113" s="387"/>
      <c r="AD113" s="387"/>
      <c r="AE113" s="387"/>
      <c r="AF113" s="387"/>
      <c r="AG113" s="387"/>
      <c r="AH113" s="387"/>
      <c r="AI113" s="387"/>
      <c r="AJ113" s="387"/>
      <c r="AK113" s="387"/>
      <c r="AL113" s="387"/>
      <c r="AM113" s="387"/>
    </row>
    <row r="114" spans="2:39" s="125" customFormat="1" ht="19">
      <c r="B114" s="208"/>
      <c r="C114" s="150"/>
      <c r="D114" s="146"/>
      <c r="E114" s="146"/>
      <c r="F114" s="146"/>
      <c r="G114" s="146"/>
      <c r="H114" s="146"/>
      <c r="I114" s="146"/>
      <c r="J114" s="146"/>
      <c r="K114" s="146"/>
      <c r="L114" s="146"/>
      <c r="M114" s="146"/>
      <c r="N114" s="146"/>
      <c r="O114" s="612"/>
      <c r="P114" s="131"/>
      <c r="Q114" s="131"/>
      <c r="R114" s="131"/>
      <c r="S114" s="131"/>
      <c r="T114" s="131"/>
      <c r="U114" s="131"/>
      <c r="V114" s="131"/>
      <c r="W114" s="131"/>
      <c r="X114" s="131"/>
      <c r="Y114" s="131"/>
      <c r="Z114" s="131"/>
      <c r="AA114" s="604"/>
      <c r="AB114" s="131"/>
      <c r="AC114" s="146"/>
      <c r="AD114" s="146"/>
      <c r="AE114" s="146"/>
      <c r="AF114" s="146"/>
      <c r="AG114" s="146"/>
      <c r="AH114" s="146"/>
      <c r="AI114" s="146"/>
      <c r="AJ114" s="146"/>
      <c r="AK114" s="146"/>
      <c r="AL114" s="146"/>
      <c r="AM114" s="146"/>
    </row>
    <row r="115" spans="2:39" s="125" customFormat="1">
      <c r="B115" s="94" t="s">
        <v>179</v>
      </c>
      <c r="D115" s="204">
        <f>D80*'Pricing Model'!$C$12</f>
        <v>4652</v>
      </c>
      <c r="E115" s="204">
        <f>E80*'Pricing Model'!$C$12</f>
        <v>4788</v>
      </c>
      <c r="F115" s="204">
        <f>F80*'Pricing Model'!$C$12</f>
        <v>5824</v>
      </c>
      <c r="G115" s="204">
        <f>G80*'Pricing Model'!$C$12</f>
        <v>7865</v>
      </c>
      <c r="H115" s="204">
        <f>H80*'Pricing Model'!$C$12</f>
        <v>8983</v>
      </c>
      <c r="I115" s="204">
        <f>I80*'Pricing Model'!$C$12</f>
        <v>10701</v>
      </c>
      <c r="J115" s="204">
        <f>J80*'Pricing Model'!$C$12</f>
        <v>13619</v>
      </c>
      <c r="K115" s="204">
        <f>K80*'Pricing Model'!$C$12</f>
        <v>15682</v>
      </c>
      <c r="L115" s="204">
        <f>L80*'Pricing Model'!$C$12</f>
        <v>15945</v>
      </c>
      <c r="M115" s="204">
        <f>M80*'Pricing Model'!$C$12</f>
        <v>16208</v>
      </c>
      <c r="N115" s="204">
        <f>N80*'Pricing Model'!$C$12</f>
        <v>16771</v>
      </c>
      <c r="O115" s="676">
        <f>O80*'Pricing Model'!$C$12</f>
        <v>17034</v>
      </c>
      <c r="P115" s="205">
        <f>P80*'Pricing Model'!$C$12</f>
        <v>18377</v>
      </c>
      <c r="Q115" s="204">
        <f>Q80*'Pricing Model'!$C$12</f>
        <v>18820</v>
      </c>
      <c r="R115" s="204">
        <f>R80*'Pricing Model'!$C$12</f>
        <v>19263</v>
      </c>
      <c r="S115" s="204">
        <f>S80*'Pricing Model'!$C$12</f>
        <v>19706</v>
      </c>
      <c r="T115" s="204">
        <f>T80*'Pricing Model'!$C$12</f>
        <v>21049</v>
      </c>
      <c r="U115" s="204">
        <f>U80*'Pricing Model'!$C$12</f>
        <v>23202</v>
      </c>
      <c r="V115" s="204">
        <f>V80*'Pricing Model'!$C$12</f>
        <v>23855</v>
      </c>
      <c r="W115" s="204">
        <f>W80*'Pricing Model'!$C$12</f>
        <v>24517</v>
      </c>
      <c r="X115" s="204">
        <f>X80*'Pricing Model'!$C$12</f>
        <v>25179</v>
      </c>
      <c r="Y115" s="204">
        <f>Y80*'Pricing Model'!$C$12</f>
        <v>25841</v>
      </c>
      <c r="Z115" s="204">
        <f>Z80*'Pricing Model'!$C$12</f>
        <v>26342</v>
      </c>
      <c r="AA115" s="676">
        <f>AA80*'Pricing Model'!$C$12</f>
        <v>26593</v>
      </c>
      <c r="AB115" s="205">
        <f>AB80*'Pricing Model'!$C$12</f>
        <v>28835</v>
      </c>
      <c r="AC115" s="204">
        <f>AC80*'Pricing Model'!$C$12</f>
        <v>29207</v>
      </c>
      <c r="AD115" s="204">
        <f>AD80*'Pricing Model'!$C$12</f>
        <v>29579</v>
      </c>
      <c r="AE115" s="204">
        <f>AE80*'Pricing Model'!$C$12</f>
        <v>29899</v>
      </c>
      <c r="AF115" s="204">
        <f>AF80*'Pricing Model'!$C$12</f>
        <v>30219</v>
      </c>
      <c r="AG115" s="204">
        <f>AG80*'Pricing Model'!$C$12</f>
        <v>30539</v>
      </c>
      <c r="AH115" s="204">
        <f>AH80*'Pricing Model'!$C$12</f>
        <v>30859</v>
      </c>
      <c r="AI115" s="204">
        <f>AI80*'Pricing Model'!$C$12</f>
        <v>31005</v>
      </c>
      <c r="AJ115" s="204">
        <f>AJ80*'Pricing Model'!$C$12</f>
        <v>31151</v>
      </c>
      <c r="AK115" s="204">
        <f>AK80*'Pricing Model'!$C$12</f>
        <v>31297</v>
      </c>
      <c r="AL115" s="204">
        <f>AL80*'Pricing Model'!$C$12</f>
        <v>31443</v>
      </c>
      <c r="AM115" s="204">
        <f>AM80*'Pricing Model'!$C$12</f>
        <v>31589</v>
      </c>
    </row>
    <row r="116" spans="2:39" s="125" customFormat="1">
      <c r="B116" s="94" t="s">
        <v>180</v>
      </c>
      <c r="D116" s="204">
        <f t="shared" ref="D116:AM116" si="37">D92</f>
        <v>11771</v>
      </c>
      <c r="E116" s="204">
        <f t="shared" si="37"/>
        <v>1821.4</v>
      </c>
      <c r="F116" s="204">
        <f t="shared" si="37"/>
        <v>2231.8000000000002</v>
      </c>
      <c r="G116" s="204">
        <f t="shared" si="37"/>
        <v>2996.2000000000003</v>
      </c>
      <c r="H116" s="204">
        <f t="shared" si="37"/>
        <v>3440.2000000000003</v>
      </c>
      <c r="I116" s="204">
        <f t="shared" si="37"/>
        <v>4114.2</v>
      </c>
      <c r="J116" s="204">
        <f t="shared" si="37"/>
        <v>5278.2000000000007</v>
      </c>
      <c r="K116" s="204">
        <f t="shared" si="37"/>
        <v>6096.2000000000007</v>
      </c>
      <c r="L116" s="204">
        <f t="shared" si="37"/>
        <v>6194.2000000000007</v>
      </c>
      <c r="M116" s="204">
        <f t="shared" si="37"/>
        <v>6292.2000000000007</v>
      </c>
      <c r="N116" s="204">
        <f t="shared" si="37"/>
        <v>6505.2000000000007</v>
      </c>
      <c r="O116" s="676">
        <f t="shared" si="37"/>
        <v>6603.2000000000007</v>
      </c>
      <c r="P116" s="205">
        <f t="shared" si="37"/>
        <v>9091.4</v>
      </c>
      <c r="Q116" s="204">
        <f t="shared" si="37"/>
        <v>7256.6</v>
      </c>
      <c r="R116" s="204">
        <f t="shared" si="37"/>
        <v>7421.8</v>
      </c>
      <c r="S116" s="204">
        <f t="shared" si="37"/>
        <v>7587</v>
      </c>
      <c r="T116" s="204">
        <f t="shared" si="37"/>
        <v>8112.2000000000007</v>
      </c>
      <c r="U116" s="204">
        <f t="shared" si="37"/>
        <v>8881.4</v>
      </c>
      <c r="V116" s="204">
        <f t="shared" si="37"/>
        <v>9130.6</v>
      </c>
      <c r="W116" s="204">
        <f t="shared" si="37"/>
        <v>9382.6</v>
      </c>
      <c r="X116" s="204">
        <f t="shared" si="37"/>
        <v>9634.6</v>
      </c>
      <c r="Y116" s="204">
        <f t="shared" si="37"/>
        <v>9886.6</v>
      </c>
      <c r="Z116" s="204">
        <f t="shared" si="37"/>
        <v>10074.200000000001</v>
      </c>
      <c r="AA116" s="676">
        <f t="shared" si="37"/>
        <v>10177.800000000001</v>
      </c>
      <c r="AB116" s="205">
        <f t="shared" si="37"/>
        <v>12969.6</v>
      </c>
      <c r="AC116" s="204">
        <f t="shared" si="37"/>
        <v>11098.400000000001</v>
      </c>
      <c r="AD116" s="204">
        <f t="shared" si="37"/>
        <v>11227.2</v>
      </c>
      <c r="AE116" s="204">
        <f t="shared" si="37"/>
        <v>11339.2</v>
      </c>
      <c r="AF116" s="204">
        <f t="shared" si="37"/>
        <v>11451.2</v>
      </c>
      <c r="AG116" s="204">
        <f t="shared" si="37"/>
        <v>11563.2</v>
      </c>
      <c r="AH116" s="204">
        <f t="shared" si="37"/>
        <v>11675.2</v>
      </c>
      <c r="AI116" s="204">
        <f t="shared" si="37"/>
        <v>11725.6</v>
      </c>
      <c r="AJ116" s="204">
        <f t="shared" si="37"/>
        <v>11776</v>
      </c>
      <c r="AK116" s="204">
        <f t="shared" si="37"/>
        <v>11826.400000000001</v>
      </c>
      <c r="AL116" s="204">
        <f t="shared" si="37"/>
        <v>11876.800000000001</v>
      </c>
      <c r="AM116" s="204">
        <f t="shared" si="37"/>
        <v>11927.2</v>
      </c>
    </row>
    <row r="117" spans="2:39" s="125" customFormat="1" ht="20" customHeight="1" thickBot="1">
      <c r="B117" s="340" t="s">
        <v>182</v>
      </c>
      <c r="C117" s="385"/>
      <c r="D117" s="386"/>
      <c r="E117" s="386"/>
      <c r="F117" s="386">
        <f>SUM(D115:F115)-SUM(D116:F116)</f>
        <v>-560.20000000000073</v>
      </c>
      <c r="G117" s="386"/>
      <c r="H117" s="386"/>
      <c r="I117" s="386">
        <f>SUM(G115:I115)-SUM(G116:I116)</f>
        <v>16998.400000000001</v>
      </c>
      <c r="J117" s="386"/>
      <c r="K117" s="386"/>
      <c r="L117" s="386">
        <f>SUM(J115:L115)-SUM(J116:L116)</f>
        <v>27677.399999999998</v>
      </c>
      <c r="M117" s="386"/>
      <c r="N117" s="386"/>
      <c r="O117" s="675">
        <f>SUM(M115:O115)-SUM(M116:O116)</f>
        <v>30612.399999999998</v>
      </c>
      <c r="P117" s="386"/>
      <c r="Q117" s="386"/>
      <c r="R117" s="386">
        <f>SUM(P115:R115)-SUM(P116:R116)</f>
        <v>32690.2</v>
      </c>
      <c r="S117" s="386"/>
      <c r="T117" s="386"/>
      <c r="U117" s="386">
        <f>SUM(S115:U115)-SUM(S116:U116)</f>
        <v>39376.400000000001</v>
      </c>
      <c r="V117" s="386"/>
      <c r="W117" s="386"/>
      <c r="X117" s="386">
        <f>SUM(V115:X115)-SUM(V116:X116)</f>
        <v>45403.199999999997</v>
      </c>
      <c r="Y117" s="386"/>
      <c r="Z117" s="386"/>
      <c r="AA117" s="675">
        <f>SUM(Y115:AA115)-SUM(Y116:AA116)</f>
        <v>48637.399999999994</v>
      </c>
      <c r="AB117" s="386"/>
      <c r="AC117" s="386"/>
      <c r="AD117" s="386">
        <f>SUM(AB115:AD115)-SUM(AB116:AD116)</f>
        <v>52325.8</v>
      </c>
      <c r="AE117" s="386"/>
      <c r="AF117" s="386"/>
      <c r="AG117" s="386">
        <f>SUM(AE115:AG115)-SUM(AE116:AG116)</f>
        <v>56303.399999999994</v>
      </c>
      <c r="AH117" s="386"/>
      <c r="AI117" s="386"/>
      <c r="AJ117" s="386">
        <f>SUM(AH115:AJ115)-SUM(AH116:AJ116)</f>
        <v>57838.2</v>
      </c>
      <c r="AK117" s="386"/>
      <c r="AL117" s="386"/>
      <c r="AM117" s="386">
        <f>SUM(AK115:AM115)-SUM(AK116:AM116)</f>
        <v>58698.599999999991</v>
      </c>
    </row>
    <row r="118" spans="2:39" s="125" customFormat="1" ht="17" thickTop="1">
      <c r="B118" s="94" t="s">
        <v>185</v>
      </c>
      <c r="D118" s="204">
        <f t="shared" ref="D118:AM118" si="38">(D115-D116)-D117</f>
        <v>-7119</v>
      </c>
      <c r="E118" s="204">
        <f t="shared" si="38"/>
        <v>2966.6</v>
      </c>
      <c r="F118" s="204">
        <f t="shared" si="38"/>
        <v>4152.4000000000005</v>
      </c>
      <c r="G118" s="204">
        <f t="shared" si="38"/>
        <v>4868.7999999999993</v>
      </c>
      <c r="H118" s="204">
        <f t="shared" si="38"/>
        <v>5542.7999999999993</v>
      </c>
      <c r="I118" s="204">
        <f t="shared" si="38"/>
        <v>-10411.600000000002</v>
      </c>
      <c r="J118" s="204">
        <f t="shared" si="38"/>
        <v>8340.7999999999993</v>
      </c>
      <c r="K118" s="204">
        <f t="shared" si="38"/>
        <v>9585.7999999999993</v>
      </c>
      <c r="L118" s="204">
        <f t="shared" si="38"/>
        <v>-17926.599999999999</v>
      </c>
      <c r="M118" s="204">
        <f t="shared" si="38"/>
        <v>9915.7999999999993</v>
      </c>
      <c r="N118" s="204">
        <f t="shared" si="38"/>
        <v>10265.799999999999</v>
      </c>
      <c r="O118" s="676">
        <f t="shared" si="38"/>
        <v>-20181.599999999999</v>
      </c>
      <c r="P118" s="204">
        <f t="shared" si="38"/>
        <v>9285.6</v>
      </c>
      <c r="Q118" s="204">
        <f t="shared" si="38"/>
        <v>11563.4</v>
      </c>
      <c r="R118" s="204">
        <f t="shared" si="38"/>
        <v>-20849</v>
      </c>
      <c r="S118" s="204">
        <f t="shared" si="38"/>
        <v>12119</v>
      </c>
      <c r="T118" s="204">
        <f t="shared" si="38"/>
        <v>12936.8</v>
      </c>
      <c r="U118" s="204">
        <f t="shared" si="38"/>
        <v>-25055.800000000003</v>
      </c>
      <c r="V118" s="204">
        <f t="shared" si="38"/>
        <v>14724.4</v>
      </c>
      <c r="W118" s="204">
        <f t="shared" si="38"/>
        <v>15134.4</v>
      </c>
      <c r="X118" s="204">
        <f t="shared" si="38"/>
        <v>-29858.799999999996</v>
      </c>
      <c r="Y118" s="204">
        <f t="shared" si="38"/>
        <v>15954.4</v>
      </c>
      <c r="Z118" s="204">
        <f t="shared" si="38"/>
        <v>16267.8</v>
      </c>
      <c r="AA118" s="676">
        <f t="shared" si="38"/>
        <v>-32222.199999999997</v>
      </c>
      <c r="AB118" s="204">
        <f t="shared" si="38"/>
        <v>15865.4</v>
      </c>
      <c r="AC118" s="204">
        <f t="shared" si="38"/>
        <v>18108.599999999999</v>
      </c>
      <c r="AD118" s="204">
        <f t="shared" si="38"/>
        <v>-33974</v>
      </c>
      <c r="AE118" s="204">
        <f t="shared" si="38"/>
        <v>18559.8</v>
      </c>
      <c r="AF118" s="204">
        <f t="shared" si="38"/>
        <v>18767.8</v>
      </c>
      <c r="AG118" s="204">
        <f t="shared" si="38"/>
        <v>-37327.599999999991</v>
      </c>
      <c r="AH118" s="204">
        <f t="shared" si="38"/>
        <v>19183.8</v>
      </c>
      <c r="AI118" s="204">
        <f t="shared" si="38"/>
        <v>19279.400000000001</v>
      </c>
      <c r="AJ118" s="204">
        <f t="shared" si="38"/>
        <v>-38463.199999999997</v>
      </c>
      <c r="AK118" s="204">
        <f t="shared" si="38"/>
        <v>19470.599999999999</v>
      </c>
      <c r="AL118" s="204">
        <f t="shared" si="38"/>
        <v>19566.199999999997</v>
      </c>
      <c r="AM118" s="204">
        <f t="shared" si="38"/>
        <v>-39036.799999999988</v>
      </c>
    </row>
    <row r="119" spans="2:39" s="125" customFormat="1">
      <c r="B119" s="94"/>
      <c r="D119" s="204"/>
      <c r="E119" s="204"/>
      <c r="F119" s="204"/>
      <c r="G119" s="204"/>
      <c r="H119" s="204"/>
      <c r="I119" s="204"/>
      <c r="J119" s="204"/>
      <c r="K119" s="204"/>
      <c r="L119" s="204"/>
      <c r="M119" s="204"/>
      <c r="N119" s="204"/>
      <c r="O119" s="676"/>
      <c r="P119" s="205"/>
      <c r="Q119" s="204"/>
      <c r="R119" s="204"/>
      <c r="S119" s="204"/>
      <c r="T119" s="204"/>
      <c r="U119" s="204"/>
      <c r="V119" s="204"/>
      <c r="W119" s="204"/>
      <c r="X119" s="204"/>
      <c r="Y119" s="204"/>
      <c r="Z119" s="204"/>
      <c r="AA119" s="676"/>
      <c r="AB119" s="205"/>
      <c r="AC119" s="204"/>
      <c r="AD119" s="204"/>
      <c r="AE119" s="204"/>
      <c r="AF119" s="204"/>
      <c r="AG119" s="204"/>
      <c r="AH119" s="204"/>
      <c r="AI119" s="204"/>
      <c r="AJ119" s="204"/>
      <c r="AK119" s="204"/>
      <c r="AL119" s="204"/>
      <c r="AM119" s="204"/>
    </row>
    <row r="120" spans="2:39" s="125" customFormat="1">
      <c r="B120" s="94" t="s">
        <v>181</v>
      </c>
      <c r="D120" s="204">
        <f>D134</f>
        <v>62000</v>
      </c>
      <c r="E120" s="204">
        <f t="shared" ref="E120:R120" si="39">E134</f>
        <v>0</v>
      </c>
      <c r="F120" s="204">
        <f t="shared" si="39"/>
        <v>0</v>
      </c>
      <c r="G120" s="204">
        <f t="shared" si="39"/>
        <v>0</v>
      </c>
      <c r="H120" s="204">
        <f t="shared" si="39"/>
        <v>0</v>
      </c>
      <c r="I120" s="204">
        <f t="shared" si="39"/>
        <v>0</v>
      </c>
      <c r="J120" s="204">
        <f t="shared" si="39"/>
        <v>0</v>
      </c>
      <c r="K120" s="204">
        <f t="shared" si="39"/>
        <v>0</v>
      </c>
      <c r="L120" s="204">
        <f t="shared" si="39"/>
        <v>0</v>
      </c>
      <c r="M120" s="204">
        <f t="shared" si="39"/>
        <v>0</v>
      </c>
      <c r="N120" s="204">
        <f t="shared" si="39"/>
        <v>0</v>
      </c>
      <c r="O120" s="676">
        <f t="shared" si="39"/>
        <v>0</v>
      </c>
      <c r="P120" s="205">
        <f t="shared" si="39"/>
        <v>0</v>
      </c>
      <c r="Q120" s="204">
        <f t="shared" si="39"/>
        <v>0</v>
      </c>
      <c r="R120" s="204">
        <f t="shared" si="39"/>
        <v>0</v>
      </c>
      <c r="S120" s="204">
        <f t="shared" ref="S120:AM120" si="40">S134</f>
        <v>0</v>
      </c>
      <c r="T120" s="204">
        <f t="shared" si="40"/>
        <v>0</v>
      </c>
      <c r="U120" s="204">
        <f t="shared" si="40"/>
        <v>0</v>
      </c>
      <c r="V120" s="204">
        <f t="shared" si="40"/>
        <v>0</v>
      </c>
      <c r="W120" s="204">
        <f t="shared" si="40"/>
        <v>0</v>
      </c>
      <c r="X120" s="204">
        <f t="shared" si="40"/>
        <v>0</v>
      </c>
      <c r="Y120" s="204">
        <f t="shared" si="40"/>
        <v>0</v>
      </c>
      <c r="Z120" s="204">
        <f t="shared" si="40"/>
        <v>0</v>
      </c>
      <c r="AA120" s="676">
        <f t="shared" si="40"/>
        <v>0</v>
      </c>
      <c r="AB120" s="205">
        <f t="shared" si="40"/>
        <v>0</v>
      </c>
      <c r="AC120" s="204">
        <f t="shared" si="40"/>
        <v>0</v>
      </c>
      <c r="AD120" s="204">
        <f t="shared" si="40"/>
        <v>0</v>
      </c>
      <c r="AE120" s="204">
        <f t="shared" si="40"/>
        <v>0</v>
      </c>
      <c r="AF120" s="204">
        <f t="shared" si="40"/>
        <v>0</v>
      </c>
      <c r="AG120" s="204">
        <f t="shared" si="40"/>
        <v>0</v>
      </c>
      <c r="AH120" s="204">
        <f t="shared" si="40"/>
        <v>0</v>
      </c>
      <c r="AI120" s="204">
        <f t="shared" si="40"/>
        <v>0</v>
      </c>
      <c r="AJ120" s="204">
        <f t="shared" si="40"/>
        <v>0</v>
      </c>
      <c r="AK120" s="204">
        <f t="shared" si="40"/>
        <v>0</v>
      </c>
      <c r="AL120" s="204">
        <f t="shared" si="40"/>
        <v>0</v>
      </c>
      <c r="AM120" s="204">
        <f t="shared" si="40"/>
        <v>0</v>
      </c>
    </row>
    <row r="121" spans="2:39" s="211" customFormat="1" ht="20" customHeight="1" thickBot="1">
      <c r="B121" s="340" t="s">
        <v>186</v>
      </c>
      <c r="C121" s="385"/>
      <c r="D121" s="386"/>
      <c r="E121" s="386"/>
      <c r="F121" s="386">
        <f>-SUM(D120:F120)</f>
        <v>-62000</v>
      </c>
      <c r="G121" s="386"/>
      <c r="H121" s="386"/>
      <c r="I121" s="386">
        <f>-SUM(G120:I120)</f>
        <v>0</v>
      </c>
      <c r="J121" s="386"/>
      <c r="K121" s="386"/>
      <c r="L121" s="386">
        <f>-SUM(J120:L120)</f>
        <v>0</v>
      </c>
      <c r="M121" s="386"/>
      <c r="N121" s="386"/>
      <c r="O121" s="675">
        <f>-SUM(M120:O120)</f>
        <v>0</v>
      </c>
      <c r="P121" s="386"/>
      <c r="Q121" s="386"/>
      <c r="R121" s="386">
        <f>-SUM(P120:R120)</f>
        <v>0</v>
      </c>
      <c r="S121" s="386"/>
      <c r="T121" s="386"/>
      <c r="U121" s="386">
        <f>-SUM(S120:U120)</f>
        <v>0</v>
      </c>
      <c r="V121" s="386"/>
      <c r="W121" s="386"/>
      <c r="X121" s="386">
        <f>-SUM(V120:X120)</f>
        <v>0</v>
      </c>
      <c r="Y121" s="386"/>
      <c r="Z121" s="386"/>
      <c r="AA121" s="675">
        <f>-SUM(Y120:AA120)</f>
        <v>0</v>
      </c>
      <c r="AB121" s="386"/>
      <c r="AC121" s="386"/>
      <c r="AD121" s="386">
        <f>-SUM(AB120:AD120)</f>
        <v>0</v>
      </c>
      <c r="AE121" s="386"/>
      <c r="AF121" s="386"/>
      <c r="AG121" s="386">
        <f>-SUM(AE120:AG120)</f>
        <v>0</v>
      </c>
      <c r="AH121" s="386"/>
      <c r="AI121" s="386"/>
      <c r="AJ121" s="386">
        <f>-SUM(AH120:AJ120)</f>
        <v>0</v>
      </c>
      <c r="AK121" s="386"/>
      <c r="AL121" s="386"/>
      <c r="AM121" s="386">
        <f>-SUM(AK120:AM120)</f>
        <v>0</v>
      </c>
    </row>
    <row r="122" spans="2:39" s="125" customFormat="1" ht="17" thickTop="1">
      <c r="B122" s="94" t="s">
        <v>187</v>
      </c>
      <c r="D122" s="204">
        <f>-D120-D121</f>
        <v>-62000</v>
      </c>
      <c r="E122" s="204">
        <f t="shared" ref="E122:AM122" si="41">-E120-E121</f>
        <v>0</v>
      </c>
      <c r="F122" s="204">
        <f t="shared" si="41"/>
        <v>62000</v>
      </c>
      <c r="G122" s="204">
        <f t="shared" si="41"/>
        <v>0</v>
      </c>
      <c r="H122" s="204">
        <f t="shared" si="41"/>
        <v>0</v>
      </c>
      <c r="I122" s="204">
        <f t="shared" si="41"/>
        <v>0</v>
      </c>
      <c r="J122" s="204">
        <f t="shared" si="41"/>
        <v>0</v>
      </c>
      <c r="K122" s="204">
        <f t="shared" si="41"/>
        <v>0</v>
      </c>
      <c r="L122" s="204">
        <f t="shared" si="41"/>
        <v>0</v>
      </c>
      <c r="M122" s="204">
        <f t="shared" si="41"/>
        <v>0</v>
      </c>
      <c r="N122" s="204">
        <f t="shared" si="41"/>
        <v>0</v>
      </c>
      <c r="O122" s="676">
        <f t="shared" si="41"/>
        <v>0</v>
      </c>
      <c r="P122" s="204">
        <f t="shared" si="41"/>
        <v>0</v>
      </c>
      <c r="Q122" s="204">
        <f t="shared" si="41"/>
        <v>0</v>
      </c>
      <c r="R122" s="204">
        <f t="shared" si="41"/>
        <v>0</v>
      </c>
      <c r="S122" s="204">
        <f t="shared" si="41"/>
        <v>0</v>
      </c>
      <c r="T122" s="204">
        <f t="shared" si="41"/>
        <v>0</v>
      </c>
      <c r="U122" s="204">
        <f t="shared" si="41"/>
        <v>0</v>
      </c>
      <c r="V122" s="204">
        <f t="shared" si="41"/>
        <v>0</v>
      </c>
      <c r="W122" s="204">
        <f t="shared" si="41"/>
        <v>0</v>
      </c>
      <c r="X122" s="204">
        <f t="shared" si="41"/>
        <v>0</v>
      </c>
      <c r="Y122" s="204">
        <f t="shared" si="41"/>
        <v>0</v>
      </c>
      <c r="Z122" s="204">
        <f t="shared" si="41"/>
        <v>0</v>
      </c>
      <c r="AA122" s="676">
        <f t="shared" si="41"/>
        <v>0</v>
      </c>
      <c r="AB122" s="204">
        <f t="shared" si="41"/>
        <v>0</v>
      </c>
      <c r="AC122" s="204">
        <f t="shared" si="41"/>
        <v>0</v>
      </c>
      <c r="AD122" s="204">
        <f t="shared" si="41"/>
        <v>0</v>
      </c>
      <c r="AE122" s="204">
        <f t="shared" si="41"/>
        <v>0</v>
      </c>
      <c r="AF122" s="204">
        <f t="shared" si="41"/>
        <v>0</v>
      </c>
      <c r="AG122" s="204">
        <f t="shared" si="41"/>
        <v>0</v>
      </c>
      <c r="AH122" s="204">
        <f t="shared" si="41"/>
        <v>0</v>
      </c>
      <c r="AI122" s="204">
        <f t="shared" si="41"/>
        <v>0</v>
      </c>
      <c r="AJ122" s="204">
        <f t="shared" si="41"/>
        <v>0</v>
      </c>
      <c r="AK122" s="204">
        <f t="shared" si="41"/>
        <v>0</v>
      </c>
      <c r="AL122" s="204">
        <f t="shared" si="41"/>
        <v>0</v>
      </c>
      <c r="AM122" s="204">
        <f t="shared" si="41"/>
        <v>0</v>
      </c>
    </row>
    <row r="123" spans="2:39" s="125" customFormat="1" ht="24" customHeight="1">
      <c r="B123" s="94"/>
      <c r="D123" s="204"/>
      <c r="E123" s="204"/>
      <c r="F123" s="204"/>
      <c r="G123" s="204"/>
      <c r="H123" s="204"/>
      <c r="I123" s="204"/>
      <c r="J123" s="204"/>
      <c r="K123" s="204"/>
      <c r="L123" s="204"/>
      <c r="M123" s="204"/>
      <c r="N123" s="204"/>
      <c r="O123" s="676"/>
      <c r="P123" s="205"/>
      <c r="Q123" s="204"/>
      <c r="R123" s="204"/>
      <c r="S123" s="204"/>
      <c r="T123" s="204"/>
      <c r="U123" s="204"/>
      <c r="V123" s="204"/>
      <c r="W123" s="204"/>
      <c r="X123" s="204"/>
      <c r="Y123" s="204"/>
      <c r="Z123" s="204"/>
      <c r="AA123" s="676"/>
      <c r="AB123" s="205"/>
      <c r="AC123" s="204"/>
      <c r="AD123" s="204"/>
      <c r="AE123" s="204"/>
      <c r="AF123" s="204"/>
      <c r="AG123" s="204"/>
      <c r="AH123" s="204"/>
      <c r="AI123" s="204"/>
      <c r="AJ123" s="204"/>
      <c r="AK123" s="204"/>
      <c r="AL123" s="204"/>
      <c r="AM123" s="204"/>
    </row>
    <row r="124" spans="2:39" s="125" customFormat="1" ht="20" thickBot="1">
      <c r="B124" s="399" t="s">
        <v>2</v>
      </c>
      <c r="C124" s="378"/>
      <c r="D124" s="387"/>
      <c r="E124" s="387"/>
      <c r="F124" s="387"/>
      <c r="G124" s="387"/>
      <c r="H124" s="387"/>
      <c r="I124" s="387"/>
      <c r="J124" s="387"/>
      <c r="K124" s="387"/>
      <c r="L124" s="387"/>
      <c r="M124" s="387"/>
      <c r="N124" s="387"/>
      <c r="O124" s="680"/>
      <c r="P124" s="387"/>
      <c r="Q124" s="387"/>
      <c r="R124" s="387"/>
      <c r="S124" s="387"/>
      <c r="T124" s="387"/>
      <c r="U124" s="387"/>
      <c r="V124" s="387"/>
      <c r="W124" s="387"/>
      <c r="X124" s="387"/>
      <c r="Y124" s="387"/>
      <c r="Z124" s="387"/>
      <c r="AA124" s="680"/>
      <c r="AB124" s="387"/>
      <c r="AC124" s="387"/>
      <c r="AD124" s="387"/>
      <c r="AE124" s="387"/>
      <c r="AF124" s="387"/>
      <c r="AG124" s="387"/>
      <c r="AH124" s="387"/>
      <c r="AI124" s="387"/>
      <c r="AJ124" s="387"/>
      <c r="AK124" s="387"/>
      <c r="AL124" s="387"/>
      <c r="AM124" s="387"/>
    </row>
    <row r="125" spans="2:39" s="125" customFormat="1">
      <c r="B125" s="94" t="s">
        <v>188</v>
      </c>
      <c r="D125" s="204">
        <f>'Profit &amp; Loss'!D127</f>
        <v>0</v>
      </c>
      <c r="E125" s="204">
        <f>'Profit &amp; Loss'!E127</f>
        <v>0</v>
      </c>
      <c r="F125" s="204">
        <f>'Profit &amp; Loss'!F127</f>
        <v>0</v>
      </c>
      <c r="G125" s="204">
        <f>'Profit &amp; Loss'!G127</f>
        <v>0</v>
      </c>
      <c r="H125" s="204">
        <f>'Profit &amp; Loss'!H127</f>
        <v>0</v>
      </c>
      <c r="I125" s="204">
        <f>'Profit &amp; Loss'!I127</f>
        <v>0</v>
      </c>
      <c r="J125" s="204">
        <f>'Profit &amp; Loss'!J127</f>
        <v>0</v>
      </c>
      <c r="K125" s="204">
        <f>'Profit &amp; Loss'!K127</f>
        <v>0</v>
      </c>
      <c r="L125" s="204">
        <f>'Profit &amp; Loss'!L127</f>
        <v>0</v>
      </c>
      <c r="M125" s="204">
        <f>'Profit &amp; Loss'!M127</f>
        <v>0</v>
      </c>
      <c r="N125" s="204">
        <f>'Profit &amp; Loss'!N127</f>
        <v>0</v>
      </c>
      <c r="O125" s="676">
        <f>'Profit &amp; Loss'!O127</f>
        <v>0</v>
      </c>
      <c r="P125" s="205">
        <f>'Profit &amp; Loss'!P127</f>
        <v>0</v>
      </c>
      <c r="Q125" s="204">
        <f>'Profit &amp; Loss'!Q127</f>
        <v>0</v>
      </c>
      <c r="R125" s="204">
        <f>'Profit &amp; Loss'!R127</f>
        <v>0</v>
      </c>
      <c r="S125" s="204">
        <f>'Profit &amp; Loss'!S127</f>
        <v>0</v>
      </c>
      <c r="T125" s="204">
        <f>'Profit &amp; Loss'!T127</f>
        <v>0</v>
      </c>
      <c r="U125" s="204">
        <f>'Profit &amp; Loss'!U127</f>
        <v>0</v>
      </c>
      <c r="V125" s="204">
        <f>'Profit &amp; Loss'!V127</f>
        <v>0</v>
      </c>
      <c r="W125" s="204">
        <f>'Profit &amp; Loss'!W127</f>
        <v>0</v>
      </c>
      <c r="X125" s="204">
        <f>'Profit &amp; Loss'!X127</f>
        <v>3196.7023412926633</v>
      </c>
      <c r="Y125" s="204">
        <f>'Profit &amp; Loss'!Y127</f>
        <v>7725.4070406113315</v>
      </c>
      <c r="Z125" s="204">
        <f>'Profit &amp; Loss'!Z127</f>
        <v>8056.8517297904755</v>
      </c>
      <c r="AA125" s="676">
        <f>'Profit &amp; Loss'!AA127</f>
        <v>8222.4016796564974</v>
      </c>
      <c r="AB125" s="205">
        <f>'Profit &amp; Loss'!AB127</f>
        <v>7348.8575042300718</v>
      </c>
      <c r="AC125" s="204">
        <f>'Profit &amp; Loss'!AC127</f>
        <v>7610.41982111366</v>
      </c>
      <c r="AD125" s="204">
        <f>'Profit &amp; Loss'!AD127</f>
        <v>7872.0892515123996</v>
      </c>
      <c r="AE125" s="204">
        <f>'Profit &amp; Loss'!AE127</f>
        <v>8074.6664202551328</v>
      </c>
      <c r="AF125" s="204">
        <f>'Profit &amp; Loss'!AF127</f>
        <v>8161.3519558155313</v>
      </c>
      <c r="AG125" s="204">
        <f>'Profit &amp; Loss'!AG127</f>
        <v>8528.1464903333672</v>
      </c>
      <c r="AH125" s="204">
        <f>'Profit &amp; Loss'!AH127</f>
        <v>8755.0506596358882</v>
      </c>
      <c r="AI125" s="204">
        <f>'Profit &amp; Loss'!AI127</f>
        <v>8869.6651032593418</v>
      </c>
      <c r="AJ125" s="204">
        <f>'Profit &amp; Loss'!AJ127</f>
        <v>8992.3904644705981</v>
      </c>
      <c r="AK125" s="204">
        <f>'Profit &amp; Loss'!AK127</f>
        <v>9107.227390288921</v>
      </c>
      <c r="AL125" s="204">
        <f>'Profit &amp; Loss'!AL127</f>
        <v>9230.1765315078501</v>
      </c>
      <c r="AM125" s="204">
        <f>'Profit &amp; Loss'!AM127</f>
        <v>9345.2385427172248</v>
      </c>
    </row>
    <row r="126" spans="2:39" s="125" customFormat="1">
      <c r="B126" s="94" t="s">
        <v>189</v>
      </c>
      <c r="C126" s="91"/>
      <c r="D126" s="212"/>
      <c r="E126" s="212"/>
      <c r="F126" s="212"/>
      <c r="G126" s="212"/>
      <c r="H126" s="212"/>
      <c r="I126" s="212"/>
      <c r="J126" s="212"/>
      <c r="K126" s="212"/>
      <c r="L126" s="212"/>
      <c r="M126" s="212"/>
      <c r="N126" s="212"/>
      <c r="O126" s="692"/>
      <c r="P126" s="213">
        <f t="shared" ref="P126:AM126" ca="1" si="42">SUM(OFFSET(P125,0,-(11+IF(MOD(P8,12)=0,12,MOD(P8,12))),1,12))</f>
        <v>0</v>
      </c>
      <c r="Q126" s="143">
        <f t="shared" ca="1" si="42"/>
        <v>0</v>
      </c>
      <c r="R126" s="143">
        <f t="shared" ca="1" si="42"/>
        <v>0</v>
      </c>
      <c r="S126" s="143">
        <f t="shared" ca="1" si="42"/>
        <v>0</v>
      </c>
      <c r="T126" s="143">
        <f t="shared" ca="1" si="42"/>
        <v>0</v>
      </c>
      <c r="U126" s="143">
        <f t="shared" ca="1" si="42"/>
        <v>0</v>
      </c>
      <c r="V126" s="143">
        <f t="shared" ca="1" si="42"/>
        <v>0</v>
      </c>
      <c r="W126" s="143">
        <f t="shared" ca="1" si="42"/>
        <v>0</v>
      </c>
      <c r="X126" s="143">
        <f t="shared" ca="1" si="42"/>
        <v>0</v>
      </c>
      <c r="Y126" s="143">
        <f t="shared" ca="1" si="42"/>
        <v>0</v>
      </c>
      <c r="Z126" s="143">
        <f t="shared" ca="1" si="42"/>
        <v>0</v>
      </c>
      <c r="AA126" s="681">
        <f t="shared" ca="1" si="42"/>
        <v>0</v>
      </c>
      <c r="AB126" s="213">
        <f t="shared" ca="1" si="42"/>
        <v>27201.362791350966</v>
      </c>
      <c r="AC126" s="143">
        <f t="shared" ca="1" si="42"/>
        <v>27201.362791350966</v>
      </c>
      <c r="AD126" s="143">
        <f t="shared" ca="1" si="42"/>
        <v>27201.362791350966</v>
      </c>
      <c r="AE126" s="143">
        <f t="shared" ca="1" si="42"/>
        <v>27201.362791350966</v>
      </c>
      <c r="AF126" s="143">
        <f t="shared" ca="1" si="42"/>
        <v>27201.362791350966</v>
      </c>
      <c r="AG126" s="143">
        <f t="shared" ca="1" si="42"/>
        <v>27201.362791350966</v>
      </c>
      <c r="AH126" s="143">
        <f t="shared" ca="1" si="42"/>
        <v>27201.362791350966</v>
      </c>
      <c r="AI126" s="143">
        <f t="shared" ca="1" si="42"/>
        <v>27201.362791350966</v>
      </c>
      <c r="AJ126" s="143">
        <f t="shared" ca="1" si="42"/>
        <v>27201.362791350966</v>
      </c>
      <c r="AK126" s="143">
        <f t="shared" ca="1" si="42"/>
        <v>27201.362791350966</v>
      </c>
      <c r="AL126" s="143">
        <f t="shared" ca="1" si="42"/>
        <v>27201.362791350966</v>
      </c>
      <c r="AM126" s="143">
        <f t="shared" ca="1" si="42"/>
        <v>27201.362791350966</v>
      </c>
    </row>
    <row r="127" spans="2:39" s="206" customFormat="1" ht="21" customHeight="1" thickBot="1">
      <c r="B127" s="340" t="s">
        <v>190</v>
      </c>
      <c r="C127" s="396"/>
      <c r="D127" s="386"/>
      <c r="E127" s="386"/>
      <c r="F127" s="386"/>
      <c r="G127" s="386"/>
      <c r="H127" s="386"/>
      <c r="I127" s="386"/>
      <c r="J127" s="386"/>
      <c r="K127" s="386"/>
      <c r="L127" s="386"/>
      <c r="M127" s="386"/>
      <c r="N127" s="386"/>
      <c r="O127" s="675"/>
      <c r="P127" s="397">
        <f t="shared" ref="P127:AM127" si="43">IF(IF(MOD(P8,12)=0,12,MOD(P8,12))=9,P126,0)</f>
        <v>0</v>
      </c>
      <c r="Q127" s="397">
        <f t="shared" si="43"/>
        <v>0</v>
      </c>
      <c r="R127" s="397">
        <f t="shared" si="43"/>
        <v>0</v>
      </c>
      <c r="S127" s="397">
        <f t="shared" si="43"/>
        <v>0</v>
      </c>
      <c r="T127" s="397">
        <f t="shared" si="43"/>
        <v>0</v>
      </c>
      <c r="U127" s="397">
        <f t="shared" si="43"/>
        <v>0</v>
      </c>
      <c r="V127" s="397">
        <f t="shared" si="43"/>
        <v>0</v>
      </c>
      <c r="W127" s="397">
        <f t="shared" si="43"/>
        <v>0</v>
      </c>
      <c r="X127" s="397">
        <f t="shared" ca="1" si="43"/>
        <v>0</v>
      </c>
      <c r="Y127" s="397">
        <f t="shared" si="43"/>
        <v>0</v>
      </c>
      <c r="Z127" s="397">
        <f t="shared" si="43"/>
        <v>0</v>
      </c>
      <c r="AA127" s="682">
        <f t="shared" si="43"/>
        <v>0</v>
      </c>
      <c r="AB127" s="397">
        <f t="shared" si="43"/>
        <v>0</v>
      </c>
      <c r="AC127" s="397">
        <f t="shared" si="43"/>
        <v>0</v>
      </c>
      <c r="AD127" s="397">
        <f t="shared" si="43"/>
        <v>0</v>
      </c>
      <c r="AE127" s="397">
        <f t="shared" si="43"/>
        <v>0</v>
      </c>
      <c r="AF127" s="397">
        <f t="shared" si="43"/>
        <v>0</v>
      </c>
      <c r="AG127" s="397">
        <f t="shared" si="43"/>
        <v>0</v>
      </c>
      <c r="AH127" s="397">
        <f t="shared" si="43"/>
        <v>0</v>
      </c>
      <c r="AI127" s="397">
        <f t="shared" si="43"/>
        <v>0</v>
      </c>
      <c r="AJ127" s="397">
        <f t="shared" ca="1" si="43"/>
        <v>27201.362791350966</v>
      </c>
      <c r="AK127" s="397">
        <f t="shared" si="43"/>
        <v>0</v>
      </c>
      <c r="AL127" s="397">
        <f t="shared" si="43"/>
        <v>0</v>
      </c>
      <c r="AM127" s="397">
        <f t="shared" si="43"/>
        <v>0</v>
      </c>
    </row>
    <row r="128" spans="2:39" s="125" customFormat="1" ht="17" thickTop="1">
      <c r="B128" s="94" t="s">
        <v>191</v>
      </c>
      <c r="C128" s="91"/>
      <c r="D128" s="135">
        <f>D125-D127</f>
        <v>0</v>
      </c>
      <c r="E128" s="135">
        <f t="shared" ref="E128:AM128" si="44">E125-E127</f>
        <v>0</v>
      </c>
      <c r="F128" s="135">
        <f t="shared" si="44"/>
        <v>0</v>
      </c>
      <c r="G128" s="135">
        <f t="shared" si="44"/>
        <v>0</v>
      </c>
      <c r="H128" s="135">
        <f t="shared" si="44"/>
        <v>0</v>
      </c>
      <c r="I128" s="135">
        <f t="shared" si="44"/>
        <v>0</v>
      </c>
      <c r="J128" s="135">
        <f t="shared" si="44"/>
        <v>0</v>
      </c>
      <c r="K128" s="135">
        <f t="shared" si="44"/>
        <v>0</v>
      </c>
      <c r="L128" s="135">
        <f t="shared" si="44"/>
        <v>0</v>
      </c>
      <c r="M128" s="135">
        <f t="shared" si="44"/>
        <v>0</v>
      </c>
      <c r="N128" s="135">
        <f t="shared" si="44"/>
        <v>0</v>
      </c>
      <c r="O128" s="608">
        <f t="shared" si="44"/>
        <v>0</v>
      </c>
      <c r="P128" s="202">
        <f t="shared" si="44"/>
        <v>0</v>
      </c>
      <c r="Q128" s="135">
        <f t="shared" si="44"/>
        <v>0</v>
      </c>
      <c r="R128" s="135">
        <f t="shared" si="44"/>
        <v>0</v>
      </c>
      <c r="S128" s="135">
        <f t="shared" si="44"/>
        <v>0</v>
      </c>
      <c r="T128" s="135">
        <f t="shared" si="44"/>
        <v>0</v>
      </c>
      <c r="U128" s="135">
        <f t="shared" si="44"/>
        <v>0</v>
      </c>
      <c r="V128" s="135">
        <f t="shared" si="44"/>
        <v>0</v>
      </c>
      <c r="W128" s="135">
        <f t="shared" si="44"/>
        <v>0</v>
      </c>
      <c r="X128" s="135">
        <f t="shared" ca="1" si="44"/>
        <v>3196.7023412926633</v>
      </c>
      <c r="Y128" s="135">
        <f t="shared" si="44"/>
        <v>7725.4070406113315</v>
      </c>
      <c r="Z128" s="135">
        <f t="shared" si="44"/>
        <v>8056.8517297904755</v>
      </c>
      <c r="AA128" s="608">
        <f t="shared" si="44"/>
        <v>8222.4016796564974</v>
      </c>
      <c r="AB128" s="202">
        <f t="shared" si="44"/>
        <v>7348.8575042300718</v>
      </c>
      <c r="AC128" s="135">
        <f t="shared" si="44"/>
        <v>7610.41982111366</v>
      </c>
      <c r="AD128" s="135">
        <f t="shared" si="44"/>
        <v>7872.0892515123996</v>
      </c>
      <c r="AE128" s="135">
        <f t="shared" si="44"/>
        <v>8074.6664202551328</v>
      </c>
      <c r="AF128" s="135">
        <f t="shared" si="44"/>
        <v>8161.3519558155313</v>
      </c>
      <c r="AG128" s="135">
        <f t="shared" si="44"/>
        <v>8528.1464903333672</v>
      </c>
      <c r="AH128" s="135">
        <f t="shared" si="44"/>
        <v>8755.0506596358882</v>
      </c>
      <c r="AI128" s="135">
        <f t="shared" si="44"/>
        <v>8869.6651032593418</v>
      </c>
      <c r="AJ128" s="135">
        <f t="shared" ca="1" si="44"/>
        <v>-18208.972326880368</v>
      </c>
      <c r="AK128" s="135">
        <f t="shared" si="44"/>
        <v>9107.227390288921</v>
      </c>
      <c r="AL128" s="135">
        <f t="shared" si="44"/>
        <v>9230.1765315078501</v>
      </c>
      <c r="AM128" s="135">
        <f t="shared" si="44"/>
        <v>9345.2385427172248</v>
      </c>
    </row>
    <row r="129" spans="2:70" s="125" customFormat="1" ht="20" customHeight="1">
      <c r="B129" s="154"/>
      <c r="D129" s="145"/>
      <c r="E129" s="145"/>
      <c r="F129" s="145"/>
      <c r="G129" s="145"/>
      <c r="H129" s="145"/>
      <c r="I129" s="145"/>
      <c r="J129" s="145"/>
      <c r="K129" s="145"/>
      <c r="L129" s="145"/>
      <c r="M129" s="145"/>
      <c r="N129" s="145"/>
      <c r="O129" s="612"/>
      <c r="P129" s="131"/>
      <c r="Q129" s="74"/>
      <c r="R129" s="74"/>
      <c r="S129" s="74"/>
      <c r="T129" s="74"/>
      <c r="U129" s="74"/>
      <c r="V129" s="74"/>
      <c r="W129" s="74"/>
      <c r="X129" s="74"/>
      <c r="Y129" s="74"/>
      <c r="Z129" s="74"/>
      <c r="AA129" s="604"/>
      <c r="AB129" s="131"/>
      <c r="AC129" s="145"/>
      <c r="AD129" s="145"/>
      <c r="AE129" s="145"/>
      <c r="AF129" s="145"/>
      <c r="AG129" s="145"/>
      <c r="AH129" s="145"/>
      <c r="AI129" s="145"/>
      <c r="AJ129" s="145"/>
      <c r="AK129" s="145"/>
      <c r="AL129" s="145"/>
      <c r="AM129" s="145"/>
    </row>
    <row r="130" spans="2:70" s="125" customFormat="1" ht="20" thickBot="1">
      <c r="B130" s="286" t="s">
        <v>50</v>
      </c>
      <c r="C130" s="378"/>
      <c r="D130" s="387"/>
      <c r="E130" s="387"/>
      <c r="F130" s="387"/>
      <c r="G130" s="387"/>
      <c r="H130" s="387"/>
      <c r="I130" s="387"/>
      <c r="J130" s="387"/>
      <c r="K130" s="387"/>
      <c r="L130" s="387"/>
      <c r="M130" s="387"/>
      <c r="N130" s="387"/>
      <c r="O130" s="680"/>
      <c r="P130" s="388"/>
      <c r="Q130" s="388"/>
      <c r="R130" s="388"/>
      <c r="S130" s="388"/>
      <c r="T130" s="388"/>
      <c r="U130" s="388"/>
      <c r="V130" s="388"/>
      <c r="W130" s="388"/>
      <c r="X130" s="388"/>
      <c r="Y130" s="388"/>
      <c r="Z130" s="388"/>
      <c r="AA130" s="677"/>
      <c r="AB130" s="388"/>
      <c r="AC130" s="387"/>
      <c r="AD130" s="387"/>
      <c r="AE130" s="387"/>
      <c r="AF130" s="387"/>
      <c r="AG130" s="387"/>
      <c r="AH130" s="387"/>
      <c r="AI130" s="387"/>
      <c r="AJ130" s="387"/>
      <c r="AK130" s="387"/>
      <c r="AL130" s="387"/>
      <c r="AM130" s="387"/>
    </row>
    <row r="131" spans="2:70" s="125" customFormat="1">
      <c r="B131" s="94" t="str">
        <f>'Profit &amp; Loss'!H12</f>
        <v>Purchase of property</v>
      </c>
      <c r="D131" s="214">
        <f>'Profit &amp; Loss'!K12</f>
        <v>1400000</v>
      </c>
      <c r="E131" s="145"/>
      <c r="F131" s="145"/>
      <c r="G131" s="145"/>
      <c r="H131" s="145"/>
      <c r="I131" s="145"/>
      <c r="J131" s="145"/>
      <c r="K131" s="145"/>
      <c r="L131" s="145"/>
      <c r="M131" s="145"/>
      <c r="N131" s="145"/>
      <c r="O131" s="612"/>
      <c r="P131" s="131"/>
      <c r="Q131" s="74"/>
      <c r="R131" s="74"/>
      <c r="S131" s="74"/>
      <c r="T131" s="74"/>
      <c r="U131" s="74"/>
      <c r="V131" s="74"/>
      <c r="W131" s="74"/>
      <c r="X131" s="74"/>
      <c r="Y131" s="74"/>
      <c r="Z131" s="74"/>
      <c r="AA131" s="604"/>
      <c r="AB131" s="131"/>
      <c r="AC131" s="145"/>
      <c r="AD131" s="145"/>
      <c r="AE131" s="145"/>
      <c r="AF131" s="145"/>
      <c r="AG131" s="145"/>
      <c r="AH131" s="145"/>
      <c r="AI131" s="145"/>
      <c r="AJ131" s="145"/>
      <c r="AK131" s="145"/>
      <c r="AL131" s="145"/>
      <c r="AM131" s="145"/>
    </row>
    <row r="132" spans="2:70" s="125" customFormat="1">
      <c r="B132" s="94" t="str">
        <f>'Profit &amp; Loss'!B24</f>
        <v>Office fixtures &amp; fittings</v>
      </c>
      <c r="C132" s="91"/>
      <c r="D132" s="185">
        <f>'Profit &amp; Loss'!D24</f>
        <v>250000</v>
      </c>
      <c r="E132" s="185"/>
      <c r="F132" s="185"/>
      <c r="G132" s="185"/>
      <c r="H132" s="185"/>
      <c r="I132" s="185"/>
      <c r="J132" s="185"/>
      <c r="K132" s="185"/>
      <c r="L132" s="185"/>
      <c r="M132" s="185"/>
      <c r="N132" s="185"/>
      <c r="O132" s="660"/>
      <c r="P132" s="185"/>
      <c r="Q132" s="185"/>
      <c r="R132" s="185"/>
      <c r="S132" s="185"/>
      <c r="T132" s="185"/>
      <c r="U132" s="185"/>
      <c r="V132" s="185"/>
      <c r="W132" s="185"/>
      <c r="X132" s="185"/>
      <c r="Y132" s="185"/>
      <c r="Z132" s="185"/>
      <c r="AA132" s="660"/>
      <c r="AB132" s="185"/>
      <c r="AC132" s="185"/>
      <c r="AD132" s="185"/>
      <c r="AE132" s="185"/>
      <c r="AF132" s="185"/>
      <c r="AG132" s="185"/>
      <c r="AH132" s="185"/>
      <c r="AI132" s="185"/>
      <c r="AJ132" s="185"/>
      <c r="AK132" s="185"/>
      <c r="AL132" s="185"/>
      <c r="AM132" s="185"/>
    </row>
    <row r="133" spans="2:70" s="125" customFormat="1">
      <c r="B133" s="94" t="str">
        <f>'Profit &amp; Loss'!B25</f>
        <v>Computer hardware</v>
      </c>
      <c r="C133" s="91"/>
      <c r="D133" s="185">
        <f>'Profit &amp; Loss'!D25</f>
        <v>60000</v>
      </c>
      <c r="E133" s="185"/>
      <c r="F133" s="185"/>
      <c r="G133" s="185"/>
      <c r="H133" s="185"/>
      <c r="I133" s="185"/>
      <c r="J133" s="185"/>
      <c r="K133" s="185"/>
      <c r="L133" s="185"/>
      <c r="M133" s="185"/>
      <c r="N133" s="185"/>
      <c r="O133" s="660"/>
      <c r="P133" s="185"/>
      <c r="Q133" s="185"/>
      <c r="R133" s="185"/>
      <c r="S133" s="185"/>
      <c r="T133" s="185"/>
      <c r="U133" s="185"/>
      <c r="V133" s="185"/>
      <c r="W133" s="185"/>
      <c r="X133" s="185"/>
      <c r="Y133" s="185"/>
      <c r="Z133" s="185"/>
      <c r="AA133" s="660"/>
      <c r="AB133" s="185"/>
      <c r="AC133" s="185"/>
      <c r="AD133" s="185"/>
      <c r="AE133" s="185"/>
      <c r="AF133" s="185"/>
      <c r="AG133" s="185"/>
      <c r="AH133" s="185"/>
      <c r="AI133" s="185"/>
      <c r="AJ133" s="185"/>
      <c r="AK133" s="185"/>
      <c r="AL133" s="185"/>
      <c r="AM133" s="185"/>
    </row>
    <row r="134" spans="2:70" s="125" customFormat="1">
      <c r="B134" s="335" t="s">
        <v>49</v>
      </c>
      <c r="C134" s="337"/>
      <c r="D134" s="364">
        <f>SUM(D132:D133)*'Pricing Model'!$C$12</f>
        <v>62000</v>
      </c>
      <c r="E134" s="364"/>
      <c r="F134" s="364"/>
      <c r="G134" s="364"/>
      <c r="H134" s="364"/>
      <c r="I134" s="364"/>
      <c r="J134" s="364"/>
      <c r="K134" s="364"/>
      <c r="L134" s="364"/>
      <c r="M134" s="364"/>
      <c r="N134" s="364"/>
      <c r="O134" s="662"/>
      <c r="P134" s="364"/>
      <c r="Q134" s="364"/>
      <c r="R134" s="364"/>
      <c r="S134" s="364"/>
      <c r="T134" s="364"/>
      <c r="U134" s="364"/>
      <c r="V134" s="364"/>
      <c r="W134" s="364"/>
      <c r="X134" s="364"/>
      <c r="Y134" s="364"/>
      <c r="Z134" s="364"/>
      <c r="AA134" s="662"/>
      <c r="AB134" s="364"/>
      <c r="AC134" s="364"/>
      <c r="AD134" s="364"/>
      <c r="AE134" s="364"/>
      <c r="AF134" s="364"/>
      <c r="AG134" s="364"/>
      <c r="AH134" s="364"/>
      <c r="AI134" s="364"/>
      <c r="AJ134" s="364"/>
      <c r="AK134" s="364"/>
      <c r="AL134" s="364"/>
      <c r="AM134" s="364"/>
    </row>
    <row r="135" spans="2:70" s="125" customFormat="1">
      <c r="B135" s="94" t="s">
        <v>12</v>
      </c>
      <c r="C135" s="91"/>
      <c r="D135" s="185">
        <f>SUM(D131:D134)</f>
        <v>1772000</v>
      </c>
      <c r="E135" s="185">
        <f t="shared" ref="E135:AM135" si="45">SUM(E132:E134)</f>
        <v>0</v>
      </c>
      <c r="F135" s="185">
        <f t="shared" si="45"/>
        <v>0</v>
      </c>
      <c r="G135" s="185">
        <f t="shared" si="45"/>
        <v>0</v>
      </c>
      <c r="H135" s="185">
        <f t="shared" si="45"/>
        <v>0</v>
      </c>
      <c r="I135" s="185">
        <f t="shared" si="45"/>
        <v>0</v>
      </c>
      <c r="J135" s="185">
        <f t="shared" si="45"/>
        <v>0</v>
      </c>
      <c r="K135" s="185">
        <f t="shared" si="45"/>
        <v>0</v>
      </c>
      <c r="L135" s="185">
        <f t="shared" si="45"/>
        <v>0</v>
      </c>
      <c r="M135" s="185">
        <f t="shared" si="45"/>
        <v>0</v>
      </c>
      <c r="N135" s="185">
        <f t="shared" si="45"/>
        <v>0</v>
      </c>
      <c r="O135" s="660">
        <f t="shared" si="45"/>
        <v>0</v>
      </c>
      <c r="P135" s="185">
        <f t="shared" si="45"/>
        <v>0</v>
      </c>
      <c r="Q135" s="185">
        <f t="shared" si="45"/>
        <v>0</v>
      </c>
      <c r="R135" s="185">
        <f t="shared" si="45"/>
        <v>0</v>
      </c>
      <c r="S135" s="185">
        <f t="shared" si="45"/>
        <v>0</v>
      </c>
      <c r="T135" s="185">
        <f t="shared" si="45"/>
        <v>0</v>
      </c>
      <c r="U135" s="185">
        <f t="shared" si="45"/>
        <v>0</v>
      </c>
      <c r="V135" s="185">
        <f t="shared" si="45"/>
        <v>0</v>
      </c>
      <c r="W135" s="185">
        <f t="shared" si="45"/>
        <v>0</v>
      </c>
      <c r="X135" s="185">
        <f t="shared" si="45"/>
        <v>0</v>
      </c>
      <c r="Y135" s="185">
        <f t="shared" si="45"/>
        <v>0</v>
      </c>
      <c r="Z135" s="185">
        <f t="shared" si="45"/>
        <v>0</v>
      </c>
      <c r="AA135" s="660">
        <f t="shared" si="45"/>
        <v>0</v>
      </c>
      <c r="AB135" s="185">
        <f t="shared" si="45"/>
        <v>0</v>
      </c>
      <c r="AC135" s="185">
        <f t="shared" si="45"/>
        <v>0</v>
      </c>
      <c r="AD135" s="185">
        <f t="shared" si="45"/>
        <v>0</v>
      </c>
      <c r="AE135" s="185">
        <f t="shared" si="45"/>
        <v>0</v>
      </c>
      <c r="AF135" s="185">
        <f t="shared" si="45"/>
        <v>0</v>
      </c>
      <c r="AG135" s="185">
        <f t="shared" si="45"/>
        <v>0</v>
      </c>
      <c r="AH135" s="185">
        <f t="shared" si="45"/>
        <v>0</v>
      </c>
      <c r="AI135" s="185">
        <f t="shared" si="45"/>
        <v>0</v>
      </c>
      <c r="AJ135" s="185">
        <f t="shared" si="45"/>
        <v>0</v>
      </c>
      <c r="AK135" s="185">
        <f t="shared" si="45"/>
        <v>0</v>
      </c>
      <c r="AL135" s="185">
        <f t="shared" si="45"/>
        <v>0</v>
      </c>
      <c r="AM135" s="185">
        <f t="shared" si="45"/>
        <v>0</v>
      </c>
    </row>
    <row r="136" spans="2:70" s="125" customFormat="1">
      <c r="B136" s="94" t="s">
        <v>296</v>
      </c>
      <c r="C136" s="91"/>
      <c r="D136" s="203">
        <f>D132+D133+D134</f>
        <v>372000</v>
      </c>
      <c r="E136" s="203"/>
      <c r="F136" s="203">
        <f>-D136</f>
        <v>-372000</v>
      </c>
      <c r="G136" s="203"/>
      <c r="H136" s="203"/>
      <c r="I136" s="203"/>
      <c r="J136" s="203"/>
      <c r="K136" s="203"/>
      <c r="L136" s="203"/>
      <c r="M136" s="203"/>
      <c r="N136" s="203"/>
      <c r="O136" s="672"/>
      <c r="P136" s="203"/>
      <c r="Q136" s="203"/>
      <c r="R136" s="203"/>
      <c r="S136" s="203"/>
      <c r="T136" s="203"/>
      <c r="U136" s="203"/>
      <c r="V136" s="203"/>
      <c r="W136" s="203"/>
      <c r="X136" s="203"/>
      <c r="Y136" s="203"/>
      <c r="Z136" s="203"/>
      <c r="AA136" s="672"/>
      <c r="AB136" s="203"/>
      <c r="AC136" s="203"/>
      <c r="AD136" s="203"/>
      <c r="AE136" s="203"/>
      <c r="AF136" s="203"/>
      <c r="AG136" s="203"/>
      <c r="AH136" s="203"/>
      <c r="AI136" s="203"/>
      <c r="AJ136" s="203"/>
      <c r="AK136" s="203"/>
      <c r="AL136" s="203"/>
      <c r="AM136" s="203"/>
    </row>
    <row r="137" spans="2:70" s="215" customFormat="1" ht="21" customHeight="1" thickBot="1">
      <c r="B137" s="340" t="s">
        <v>172</v>
      </c>
      <c r="C137" s="396"/>
      <c r="D137" s="398">
        <f>D135-D136</f>
        <v>1400000</v>
      </c>
      <c r="E137" s="398">
        <f t="shared" ref="E137:AM137" si="46">E135-E136</f>
        <v>0</v>
      </c>
      <c r="F137" s="398">
        <f t="shared" si="46"/>
        <v>372000</v>
      </c>
      <c r="G137" s="398">
        <f t="shared" si="46"/>
        <v>0</v>
      </c>
      <c r="H137" s="398">
        <f t="shared" si="46"/>
        <v>0</v>
      </c>
      <c r="I137" s="398">
        <f t="shared" si="46"/>
        <v>0</v>
      </c>
      <c r="J137" s="398">
        <f t="shared" si="46"/>
        <v>0</v>
      </c>
      <c r="K137" s="398">
        <f t="shared" si="46"/>
        <v>0</v>
      </c>
      <c r="L137" s="398">
        <f t="shared" si="46"/>
        <v>0</v>
      </c>
      <c r="M137" s="398">
        <f t="shared" si="46"/>
        <v>0</v>
      </c>
      <c r="N137" s="398">
        <f t="shared" si="46"/>
        <v>0</v>
      </c>
      <c r="O137" s="683">
        <f t="shared" si="46"/>
        <v>0</v>
      </c>
      <c r="P137" s="398">
        <f t="shared" si="46"/>
        <v>0</v>
      </c>
      <c r="Q137" s="398">
        <f t="shared" si="46"/>
        <v>0</v>
      </c>
      <c r="R137" s="398">
        <f t="shared" si="46"/>
        <v>0</v>
      </c>
      <c r="S137" s="398">
        <f t="shared" si="46"/>
        <v>0</v>
      </c>
      <c r="T137" s="398">
        <f t="shared" si="46"/>
        <v>0</v>
      </c>
      <c r="U137" s="398">
        <f t="shared" si="46"/>
        <v>0</v>
      </c>
      <c r="V137" s="398">
        <f t="shared" si="46"/>
        <v>0</v>
      </c>
      <c r="W137" s="398">
        <f t="shared" si="46"/>
        <v>0</v>
      </c>
      <c r="X137" s="398">
        <f t="shared" si="46"/>
        <v>0</v>
      </c>
      <c r="Y137" s="398">
        <f t="shared" si="46"/>
        <v>0</v>
      </c>
      <c r="Z137" s="398">
        <f t="shared" si="46"/>
        <v>0</v>
      </c>
      <c r="AA137" s="683">
        <f t="shared" si="46"/>
        <v>0</v>
      </c>
      <c r="AB137" s="398">
        <f t="shared" si="46"/>
        <v>0</v>
      </c>
      <c r="AC137" s="398">
        <f t="shared" si="46"/>
        <v>0</v>
      </c>
      <c r="AD137" s="398">
        <f t="shared" si="46"/>
        <v>0</v>
      </c>
      <c r="AE137" s="398">
        <f t="shared" si="46"/>
        <v>0</v>
      </c>
      <c r="AF137" s="398">
        <f t="shared" si="46"/>
        <v>0</v>
      </c>
      <c r="AG137" s="398">
        <f t="shared" si="46"/>
        <v>0</v>
      </c>
      <c r="AH137" s="398">
        <f t="shared" si="46"/>
        <v>0</v>
      </c>
      <c r="AI137" s="398">
        <f t="shared" si="46"/>
        <v>0</v>
      </c>
      <c r="AJ137" s="398">
        <f t="shared" si="46"/>
        <v>0</v>
      </c>
      <c r="AK137" s="398">
        <f t="shared" si="46"/>
        <v>0</v>
      </c>
      <c r="AL137" s="398">
        <f t="shared" si="46"/>
        <v>0</v>
      </c>
      <c r="AM137" s="398">
        <f t="shared" si="46"/>
        <v>0</v>
      </c>
      <c r="AN137" s="206"/>
      <c r="AO137" s="206"/>
      <c r="AP137" s="206"/>
      <c r="AQ137" s="206"/>
      <c r="AR137" s="206"/>
      <c r="AS137" s="206"/>
      <c r="AT137" s="206"/>
      <c r="AU137" s="206"/>
      <c r="AV137" s="206"/>
      <c r="AW137" s="206"/>
      <c r="AX137" s="206"/>
      <c r="AY137" s="206"/>
      <c r="AZ137" s="206"/>
      <c r="BA137" s="206"/>
      <c r="BB137" s="206"/>
      <c r="BC137" s="206"/>
      <c r="BD137" s="206"/>
      <c r="BE137" s="206"/>
      <c r="BF137" s="206"/>
      <c r="BG137" s="206"/>
      <c r="BH137" s="206"/>
      <c r="BI137" s="206"/>
      <c r="BJ137" s="206"/>
      <c r="BK137" s="206"/>
      <c r="BL137" s="206"/>
      <c r="BM137" s="206"/>
      <c r="BN137" s="206"/>
      <c r="BO137" s="206"/>
      <c r="BP137" s="206"/>
      <c r="BQ137" s="206"/>
      <c r="BR137" s="206"/>
    </row>
    <row r="138" spans="2:70" s="162" customFormat="1" ht="21" customHeight="1" thickTop="1">
      <c r="B138" s="95"/>
      <c r="D138" s="216"/>
      <c r="E138" s="216"/>
      <c r="F138" s="216"/>
      <c r="G138" s="216"/>
      <c r="H138" s="216"/>
      <c r="I138" s="216"/>
      <c r="J138" s="216"/>
      <c r="K138" s="216"/>
      <c r="L138" s="216"/>
      <c r="M138" s="216"/>
      <c r="N138" s="216"/>
      <c r="O138" s="684"/>
      <c r="P138" s="216"/>
      <c r="Q138" s="216"/>
      <c r="R138" s="216"/>
      <c r="S138" s="216"/>
      <c r="T138" s="216"/>
      <c r="U138" s="216"/>
      <c r="V138" s="216"/>
      <c r="W138" s="216"/>
      <c r="X138" s="216"/>
      <c r="Y138" s="216"/>
      <c r="Z138" s="216"/>
      <c r="AA138" s="684"/>
      <c r="AB138" s="216"/>
      <c r="AC138" s="216"/>
      <c r="AD138" s="216"/>
      <c r="AE138" s="216"/>
      <c r="AF138" s="216"/>
      <c r="AG138" s="216"/>
      <c r="AH138" s="216"/>
      <c r="AI138" s="216"/>
      <c r="AJ138" s="216"/>
      <c r="AK138" s="216"/>
      <c r="AL138" s="216"/>
      <c r="AM138" s="216"/>
      <c r="AN138" s="125"/>
      <c r="AO138" s="125"/>
      <c r="AP138" s="125"/>
      <c r="AQ138" s="125"/>
      <c r="AR138" s="125"/>
      <c r="AS138" s="125"/>
      <c r="AT138" s="125"/>
      <c r="AU138" s="125"/>
      <c r="AV138" s="125"/>
      <c r="AW138" s="125"/>
      <c r="AX138" s="125"/>
      <c r="AY138" s="125"/>
      <c r="AZ138" s="125"/>
      <c r="BA138" s="125"/>
      <c r="BB138" s="125"/>
      <c r="BC138" s="125"/>
      <c r="BD138" s="125"/>
      <c r="BE138" s="125"/>
      <c r="BF138" s="125"/>
      <c r="BG138" s="125"/>
      <c r="BH138" s="125"/>
      <c r="BI138" s="125"/>
      <c r="BJ138" s="125"/>
      <c r="BK138" s="125"/>
      <c r="BL138" s="125"/>
      <c r="BM138" s="125"/>
      <c r="BN138" s="125"/>
      <c r="BO138" s="125"/>
      <c r="BP138" s="125"/>
      <c r="BQ138" s="125"/>
      <c r="BR138" s="125"/>
    </row>
    <row r="139" spans="2:70" ht="20" thickBot="1">
      <c r="B139" s="286" t="s">
        <v>274</v>
      </c>
      <c r="C139" s="283"/>
      <c r="D139" s="400"/>
      <c r="E139" s="400"/>
      <c r="F139" s="400"/>
      <c r="G139" s="400"/>
      <c r="H139" s="400"/>
      <c r="I139" s="400"/>
      <c r="J139" s="400"/>
      <c r="K139" s="400"/>
      <c r="L139" s="400"/>
      <c r="M139" s="400"/>
      <c r="N139" s="400"/>
      <c r="O139" s="685"/>
      <c r="P139" s="400"/>
      <c r="Q139" s="400"/>
      <c r="R139" s="400"/>
      <c r="S139" s="400"/>
      <c r="T139" s="400"/>
      <c r="U139" s="400"/>
      <c r="V139" s="400"/>
      <c r="W139" s="400"/>
      <c r="X139" s="400"/>
      <c r="Y139" s="400"/>
      <c r="Z139" s="400"/>
      <c r="AA139" s="685"/>
      <c r="AB139" s="400"/>
      <c r="AC139" s="400"/>
      <c r="AD139" s="400"/>
      <c r="AE139" s="400"/>
      <c r="AF139" s="400"/>
      <c r="AG139" s="400"/>
      <c r="AH139" s="400"/>
      <c r="AI139" s="400"/>
      <c r="AJ139" s="400"/>
      <c r="AK139" s="400"/>
      <c r="AL139" s="400"/>
      <c r="AM139" s="400"/>
      <c r="AN139" s="99"/>
      <c r="AO139" s="99"/>
      <c r="AP139" s="99"/>
      <c r="AQ139" s="99"/>
      <c r="AR139" s="99"/>
      <c r="AS139" s="99"/>
      <c r="AT139" s="99"/>
      <c r="AU139" s="99"/>
      <c r="AV139" s="99"/>
      <c r="AW139" s="99"/>
      <c r="AX139" s="99"/>
      <c r="AY139" s="99"/>
      <c r="AZ139" s="99"/>
      <c r="BA139" s="99"/>
      <c r="BB139" s="99"/>
      <c r="BC139" s="99"/>
      <c r="BD139" s="99"/>
      <c r="BE139" s="99"/>
      <c r="BF139" s="99"/>
      <c r="BG139" s="99"/>
      <c r="BH139" s="99"/>
      <c r="BI139" s="99"/>
      <c r="BJ139" s="99"/>
      <c r="BK139" s="99"/>
      <c r="BL139" s="99"/>
      <c r="BM139" s="99"/>
      <c r="BN139" s="99"/>
      <c r="BO139" s="99"/>
      <c r="BP139" s="99"/>
      <c r="BQ139" s="99"/>
      <c r="BR139" s="99"/>
    </row>
    <row r="140" spans="2:70">
      <c r="B140" s="94" t="s">
        <v>275</v>
      </c>
      <c r="D140" s="217">
        <f>'Profit &amp; Loss'!K17</f>
        <v>80000</v>
      </c>
      <c r="E140" s="218"/>
      <c r="F140" s="218"/>
      <c r="G140" s="218"/>
      <c r="H140" s="218"/>
      <c r="I140" s="218"/>
      <c r="J140" s="218"/>
      <c r="K140" s="218"/>
      <c r="L140" s="218"/>
      <c r="M140" s="218"/>
      <c r="N140" s="218"/>
      <c r="O140" s="686"/>
      <c r="P140" s="218"/>
      <c r="Q140" s="218"/>
      <c r="R140" s="218"/>
      <c r="S140" s="218"/>
      <c r="T140" s="218"/>
      <c r="U140" s="218"/>
      <c r="V140" s="218"/>
      <c r="W140" s="218"/>
      <c r="X140" s="218"/>
      <c r="Y140" s="218"/>
      <c r="Z140" s="218"/>
      <c r="AA140" s="686"/>
      <c r="AB140" s="218"/>
      <c r="AC140" s="218"/>
      <c r="AD140" s="218"/>
      <c r="AE140" s="218"/>
      <c r="AF140" s="218"/>
      <c r="AG140" s="218"/>
      <c r="AH140" s="218"/>
      <c r="AI140" s="218"/>
      <c r="AJ140" s="218"/>
      <c r="AK140" s="218"/>
      <c r="AL140" s="218"/>
      <c r="AM140" s="218"/>
      <c r="AN140" s="99"/>
      <c r="AO140" s="99"/>
      <c r="AP140" s="99"/>
      <c r="AQ140" s="99"/>
      <c r="AR140" s="99"/>
      <c r="AS140" s="99"/>
      <c r="AT140" s="99"/>
      <c r="AU140" s="99"/>
      <c r="AV140" s="99"/>
      <c r="AW140" s="99"/>
      <c r="AX140" s="99"/>
      <c r="AY140" s="99"/>
      <c r="AZ140" s="99"/>
      <c r="BA140" s="99"/>
      <c r="BB140" s="99"/>
      <c r="BC140" s="99"/>
      <c r="BD140" s="99"/>
      <c r="BE140" s="99"/>
      <c r="BF140" s="99"/>
      <c r="BG140" s="99"/>
      <c r="BH140" s="99"/>
      <c r="BI140" s="99"/>
      <c r="BJ140" s="99"/>
      <c r="BK140" s="99"/>
      <c r="BL140" s="99"/>
      <c r="BM140" s="99"/>
      <c r="BN140" s="99"/>
      <c r="BO140" s="99"/>
      <c r="BP140" s="99"/>
      <c r="BQ140" s="99"/>
      <c r="BR140" s="99"/>
    </row>
    <row r="141" spans="2:70">
      <c r="B141" s="94" t="s">
        <v>272</v>
      </c>
      <c r="D141" s="185">
        <f>'Profit &amp; Loss'!K18</f>
        <v>10</v>
      </c>
      <c r="E141" s="203"/>
      <c r="F141" s="203"/>
      <c r="G141" s="203"/>
      <c r="H141" s="203"/>
      <c r="I141" s="203"/>
      <c r="J141" s="203"/>
      <c r="K141" s="203"/>
      <c r="L141" s="203"/>
      <c r="M141" s="203"/>
      <c r="N141" s="203"/>
      <c r="O141" s="672"/>
      <c r="P141" s="203"/>
      <c r="Q141" s="203"/>
      <c r="R141" s="203"/>
      <c r="S141" s="203"/>
      <c r="T141" s="203"/>
      <c r="U141" s="203"/>
      <c r="V141" s="203"/>
      <c r="W141" s="203"/>
      <c r="X141" s="203"/>
      <c r="Y141" s="203"/>
      <c r="Z141" s="203"/>
      <c r="AA141" s="672"/>
      <c r="AB141" s="203"/>
      <c r="AC141" s="203"/>
      <c r="AD141" s="203"/>
      <c r="AE141" s="203"/>
      <c r="AF141" s="203"/>
      <c r="AG141" s="203"/>
      <c r="AH141" s="203"/>
      <c r="AI141" s="203"/>
      <c r="AJ141" s="203"/>
      <c r="AK141" s="203"/>
      <c r="AL141" s="203"/>
      <c r="AM141" s="203"/>
      <c r="AN141" s="99"/>
      <c r="AO141" s="99"/>
      <c r="AP141" s="99"/>
      <c r="AQ141" s="99"/>
      <c r="AR141" s="99"/>
      <c r="AS141" s="99"/>
      <c r="AT141" s="99"/>
      <c r="AU141" s="99"/>
      <c r="AV141" s="99"/>
      <c r="AW141" s="99"/>
      <c r="AX141" s="99"/>
      <c r="AY141" s="99"/>
      <c r="AZ141" s="99"/>
      <c r="BA141" s="99"/>
      <c r="BB141" s="99"/>
      <c r="BC141" s="99"/>
      <c r="BD141" s="99"/>
      <c r="BE141" s="99"/>
      <c r="BF141" s="99"/>
      <c r="BG141" s="99"/>
      <c r="BH141" s="99"/>
      <c r="BI141" s="99"/>
      <c r="BJ141" s="99"/>
      <c r="BK141" s="99"/>
      <c r="BL141" s="99"/>
      <c r="BM141" s="99"/>
      <c r="BN141" s="99"/>
      <c r="BO141" s="99"/>
      <c r="BP141" s="99"/>
      <c r="BQ141" s="99"/>
      <c r="BR141" s="99"/>
    </row>
    <row r="142" spans="2:70" s="215" customFormat="1" ht="21" customHeight="1" thickBot="1">
      <c r="B142" s="340" t="s">
        <v>276</v>
      </c>
      <c r="C142" s="396"/>
      <c r="D142" s="398">
        <f>D140*D141</f>
        <v>800000</v>
      </c>
      <c r="E142" s="398">
        <f t="shared" ref="E142:AM142" si="47">E140*E141</f>
        <v>0</v>
      </c>
      <c r="F142" s="398">
        <f t="shared" si="47"/>
        <v>0</v>
      </c>
      <c r="G142" s="398">
        <f t="shared" si="47"/>
        <v>0</v>
      </c>
      <c r="H142" s="398">
        <f t="shared" si="47"/>
        <v>0</v>
      </c>
      <c r="I142" s="398">
        <f t="shared" si="47"/>
        <v>0</v>
      </c>
      <c r="J142" s="398">
        <f t="shared" si="47"/>
        <v>0</v>
      </c>
      <c r="K142" s="398">
        <f t="shared" si="47"/>
        <v>0</v>
      </c>
      <c r="L142" s="398">
        <f t="shared" si="47"/>
        <v>0</v>
      </c>
      <c r="M142" s="398">
        <f t="shared" si="47"/>
        <v>0</v>
      </c>
      <c r="N142" s="398">
        <f t="shared" si="47"/>
        <v>0</v>
      </c>
      <c r="O142" s="683">
        <f t="shared" si="47"/>
        <v>0</v>
      </c>
      <c r="P142" s="398">
        <f t="shared" si="47"/>
        <v>0</v>
      </c>
      <c r="Q142" s="398">
        <f t="shared" si="47"/>
        <v>0</v>
      </c>
      <c r="R142" s="398">
        <f t="shared" si="47"/>
        <v>0</v>
      </c>
      <c r="S142" s="398">
        <f t="shared" si="47"/>
        <v>0</v>
      </c>
      <c r="T142" s="398">
        <f t="shared" si="47"/>
        <v>0</v>
      </c>
      <c r="U142" s="398">
        <f t="shared" si="47"/>
        <v>0</v>
      </c>
      <c r="V142" s="398">
        <f t="shared" si="47"/>
        <v>0</v>
      </c>
      <c r="W142" s="398">
        <f t="shared" si="47"/>
        <v>0</v>
      </c>
      <c r="X142" s="398">
        <f t="shared" si="47"/>
        <v>0</v>
      </c>
      <c r="Y142" s="398">
        <f t="shared" si="47"/>
        <v>0</v>
      </c>
      <c r="Z142" s="398">
        <f t="shared" si="47"/>
        <v>0</v>
      </c>
      <c r="AA142" s="683">
        <f t="shared" si="47"/>
        <v>0</v>
      </c>
      <c r="AB142" s="398">
        <f t="shared" si="47"/>
        <v>0</v>
      </c>
      <c r="AC142" s="398">
        <f t="shared" si="47"/>
        <v>0</v>
      </c>
      <c r="AD142" s="398">
        <f t="shared" si="47"/>
        <v>0</v>
      </c>
      <c r="AE142" s="398">
        <f t="shared" si="47"/>
        <v>0</v>
      </c>
      <c r="AF142" s="398">
        <f t="shared" si="47"/>
        <v>0</v>
      </c>
      <c r="AG142" s="398">
        <f t="shared" si="47"/>
        <v>0</v>
      </c>
      <c r="AH142" s="398">
        <f t="shared" si="47"/>
        <v>0</v>
      </c>
      <c r="AI142" s="398">
        <f t="shared" si="47"/>
        <v>0</v>
      </c>
      <c r="AJ142" s="398">
        <f t="shared" si="47"/>
        <v>0</v>
      </c>
      <c r="AK142" s="398">
        <f t="shared" si="47"/>
        <v>0</v>
      </c>
      <c r="AL142" s="398">
        <f t="shared" si="47"/>
        <v>0</v>
      </c>
      <c r="AM142" s="398">
        <f t="shared" si="47"/>
        <v>0</v>
      </c>
      <c r="AN142" s="206"/>
      <c r="AO142" s="206"/>
      <c r="AP142" s="206"/>
      <c r="AQ142" s="206"/>
      <c r="AR142" s="206"/>
      <c r="AS142" s="206"/>
      <c r="AT142" s="206"/>
      <c r="AU142" s="206"/>
      <c r="AV142" s="206"/>
      <c r="AW142" s="206"/>
      <c r="AX142" s="206"/>
      <c r="AY142" s="206"/>
      <c r="AZ142" s="206"/>
      <c r="BA142" s="206"/>
      <c r="BB142" s="206"/>
      <c r="BC142" s="206"/>
      <c r="BD142" s="206"/>
      <c r="BE142" s="206"/>
      <c r="BF142" s="206"/>
      <c r="BG142" s="206"/>
      <c r="BH142" s="206"/>
      <c r="BI142" s="206"/>
      <c r="BJ142" s="206"/>
      <c r="BK142" s="206"/>
      <c r="BL142" s="206"/>
      <c r="BM142" s="206"/>
      <c r="BN142" s="206"/>
      <c r="BO142" s="206"/>
      <c r="BP142" s="206"/>
      <c r="BQ142" s="206"/>
      <c r="BR142" s="206"/>
    </row>
    <row r="143" spans="2:70" s="125" customFormat="1" ht="17" thickTop="1">
      <c r="B143" s="94" t="s">
        <v>282</v>
      </c>
      <c r="C143" s="91"/>
      <c r="D143" s="135"/>
      <c r="E143" s="135"/>
      <c r="F143" s="135"/>
      <c r="G143" s="135"/>
      <c r="H143" s="135"/>
      <c r="I143" s="135"/>
      <c r="J143" s="135"/>
      <c r="K143" s="135"/>
      <c r="L143" s="135"/>
      <c r="M143" s="135"/>
      <c r="N143" s="135"/>
      <c r="O143" s="687">
        <f>SUM(D140:O140)</f>
        <v>80000</v>
      </c>
      <c r="P143" s="202"/>
      <c r="Q143" s="135"/>
      <c r="R143" s="135"/>
      <c r="S143" s="135"/>
      <c r="T143" s="135"/>
      <c r="U143" s="135"/>
      <c r="V143" s="135"/>
      <c r="W143" s="135"/>
      <c r="X143" s="135"/>
      <c r="Y143" s="135"/>
      <c r="Z143" s="135"/>
      <c r="AA143" s="687">
        <f>SUM(P140:AA140)+O143</f>
        <v>80000</v>
      </c>
      <c r="AB143" s="202"/>
      <c r="AC143" s="135"/>
      <c r="AD143" s="135"/>
      <c r="AE143" s="135"/>
      <c r="AF143" s="135"/>
      <c r="AG143" s="135"/>
      <c r="AH143" s="135"/>
      <c r="AI143" s="135"/>
      <c r="AJ143" s="135"/>
      <c r="AK143" s="135"/>
      <c r="AL143" s="135"/>
      <c r="AM143" s="219">
        <f>SUM(AB140:AM140)+AA143</f>
        <v>80000</v>
      </c>
    </row>
    <row r="144" spans="2:70" ht="20" customHeight="1">
      <c r="D144" s="185"/>
      <c r="E144" s="185"/>
      <c r="F144" s="185"/>
      <c r="G144" s="185"/>
      <c r="H144" s="185"/>
      <c r="I144" s="185"/>
      <c r="J144" s="185"/>
      <c r="K144" s="185"/>
      <c r="L144" s="185"/>
      <c r="M144" s="185"/>
      <c r="N144" s="185"/>
      <c r="O144" s="660"/>
      <c r="P144" s="185"/>
      <c r="Q144" s="185"/>
      <c r="R144" s="185"/>
      <c r="S144" s="185"/>
      <c r="T144" s="185"/>
      <c r="U144" s="185"/>
      <c r="V144" s="185"/>
      <c r="W144" s="185"/>
      <c r="X144" s="185"/>
      <c r="Y144" s="185"/>
      <c r="Z144" s="185"/>
      <c r="AA144" s="660"/>
      <c r="AB144" s="185"/>
      <c r="AC144" s="185"/>
      <c r="AD144" s="185"/>
      <c r="AE144" s="185"/>
      <c r="AF144" s="185"/>
      <c r="AG144" s="185"/>
      <c r="AH144" s="185"/>
      <c r="AI144" s="185"/>
      <c r="AJ144" s="185"/>
      <c r="AK144" s="185"/>
      <c r="AL144" s="185"/>
      <c r="AM144" s="185"/>
      <c r="AN144" s="99"/>
      <c r="AO144" s="99"/>
      <c r="AP144" s="99"/>
      <c r="AQ144" s="99"/>
      <c r="AR144" s="99"/>
      <c r="AS144" s="99"/>
      <c r="AT144" s="99"/>
      <c r="AU144" s="99"/>
      <c r="AV144" s="99"/>
      <c r="AW144" s="99"/>
      <c r="AX144" s="99"/>
      <c r="AY144" s="99"/>
      <c r="AZ144" s="99"/>
      <c r="BA144" s="99"/>
      <c r="BB144" s="99"/>
      <c r="BC144" s="99"/>
      <c r="BD144" s="99"/>
      <c r="BE144" s="99"/>
      <c r="BF144" s="99"/>
      <c r="BG144" s="99"/>
      <c r="BH144" s="99"/>
      <c r="BI144" s="99"/>
      <c r="BJ144" s="99"/>
      <c r="BK144" s="99"/>
      <c r="BL144" s="99"/>
      <c r="BM144" s="99"/>
      <c r="BN144" s="99"/>
      <c r="BO144" s="99"/>
      <c r="BP144" s="99"/>
      <c r="BQ144" s="99"/>
      <c r="BR144" s="99"/>
    </row>
    <row r="145" spans="2:70" ht="20" thickBot="1">
      <c r="B145" s="286" t="s">
        <v>24</v>
      </c>
      <c r="C145" s="283"/>
      <c r="D145" s="400"/>
      <c r="E145" s="400"/>
      <c r="F145" s="400"/>
      <c r="G145" s="400"/>
      <c r="H145" s="400"/>
      <c r="I145" s="400"/>
      <c r="J145" s="400"/>
      <c r="K145" s="400"/>
      <c r="L145" s="400"/>
      <c r="M145" s="400"/>
      <c r="N145" s="400"/>
      <c r="O145" s="685"/>
      <c r="P145" s="400"/>
      <c r="Q145" s="400"/>
      <c r="R145" s="400"/>
      <c r="S145" s="400"/>
      <c r="T145" s="400"/>
      <c r="U145" s="400"/>
      <c r="V145" s="400"/>
      <c r="W145" s="400"/>
      <c r="X145" s="400"/>
      <c r="Y145" s="400"/>
      <c r="Z145" s="400"/>
      <c r="AA145" s="685"/>
      <c r="AB145" s="400"/>
      <c r="AC145" s="400"/>
      <c r="AD145" s="400"/>
      <c r="AE145" s="400"/>
      <c r="AF145" s="400"/>
      <c r="AG145" s="400"/>
      <c r="AH145" s="400"/>
      <c r="AI145" s="400"/>
      <c r="AJ145" s="400"/>
      <c r="AK145" s="400"/>
      <c r="AL145" s="400"/>
      <c r="AM145" s="400"/>
      <c r="AN145" s="99"/>
      <c r="AO145" s="99"/>
      <c r="AP145" s="99"/>
      <c r="AQ145" s="99"/>
      <c r="AR145" s="99"/>
      <c r="AS145" s="99"/>
      <c r="AT145" s="99"/>
      <c r="AU145" s="99"/>
      <c r="AV145" s="99"/>
      <c r="AW145" s="99"/>
      <c r="AX145" s="99"/>
      <c r="AY145" s="99"/>
      <c r="AZ145" s="99"/>
      <c r="BA145" s="99"/>
      <c r="BB145" s="99"/>
      <c r="BC145" s="99"/>
      <c r="BD145" s="99"/>
      <c r="BE145" s="99"/>
      <c r="BF145" s="99"/>
      <c r="BG145" s="99"/>
      <c r="BH145" s="99"/>
      <c r="BI145" s="99"/>
      <c r="BJ145" s="99"/>
      <c r="BK145" s="99"/>
      <c r="BL145" s="99"/>
      <c r="BM145" s="99"/>
      <c r="BN145" s="99"/>
      <c r="BO145" s="99"/>
      <c r="BP145" s="99"/>
      <c r="BQ145" s="99"/>
      <c r="BR145" s="99"/>
    </row>
    <row r="146" spans="2:70">
      <c r="B146" s="94" t="s">
        <v>200</v>
      </c>
      <c r="D146" s="220">
        <f>'Profit &amp; Loss'!$K$20</f>
        <v>200000</v>
      </c>
      <c r="E146" s="141"/>
      <c r="F146" s="141"/>
      <c r="G146" s="141"/>
      <c r="H146" s="141"/>
      <c r="I146" s="141"/>
      <c r="J146" s="141"/>
      <c r="K146" s="141"/>
      <c r="L146" s="141"/>
      <c r="M146" s="141"/>
      <c r="N146" s="141"/>
      <c r="O146" s="688"/>
      <c r="P146" s="141"/>
      <c r="Q146" s="141"/>
      <c r="R146" s="141"/>
      <c r="S146" s="141"/>
      <c r="T146" s="141"/>
      <c r="U146" s="141"/>
      <c r="V146" s="141"/>
      <c r="W146" s="141"/>
      <c r="X146" s="141"/>
      <c r="Y146" s="141"/>
      <c r="Z146" s="141"/>
      <c r="AA146" s="688"/>
      <c r="AB146" s="141"/>
      <c r="AC146" s="141"/>
      <c r="AD146" s="141"/>
      <c r="AE146" s="141"/>
      <c r="AF146" s="141"/>
      <c r="AG146" s="141"/>
      <c r="AH146" s="141"/>
      <c r="AI146" s="141"/>
      <c r="AJ146" s="141"/>
      <c r="AK146" s="141"/>
      <c r="AL146" s="141"/>
      <c r="AM146" s="141"/>
      <c r="AN146" s="99"/>
      <c r="AO146" s="99"/>
      <c r="AP146" s="99"/>
      <c r="AQ146" s="99"/>
      <c r="AR146" s="99"/>
      <c r="AS146" s="99"/>
      <c r="AT146" s="99"/>
      <c r="AU146" s="99"/>
      <c r="AV146" s="99"/>
      <c r="AW146" s="99"/>
      <c r="AX146" s="99"/>
      <c r="AY146" s="99"/>
      <c r="AZ146" s="99"/>
      <c r="BA146" s="99"/>
      <c r="BB146" s="99"/>
      <c r="BC146" s="99"/>
      <c r="BD146" s="99"/>
      <c r="BE146" s="99"/>
      <c r="BF146" s="99"/>
      <c r="BG146" s="99"/>
      <c r="BH146" s="99"/>
      <c r="BI146" s="99"/>
      <c r="BJ146" s="99"/>
      <c r="BK146" s="99"/>
      <c r="BL146" s="99"/>
      <c r="BM146" s="99"/>
      <c r="BN146" s="99"/>
      <c r="BO146" s="99"/>
      <c r="BP146" s="99"/>
      <c r="BQ146" s="99"/>
      <c r="BR146" s="99"/>
    </row>
    <row r="147" spans="2:70">
      <c r="B147" s="94" t="s">
        <v>201</v>
      </c>
      <c r="D147" s="203"/>
      <c r="E147" s="203"/>
      <c r="F147" s="203"/>
      <c r="G147" s="203"/>
      <c r="H147" s="203"/>
      <c r="I147" s="203"/>
      <c r="J147" s="203"/>
      <c r="K147" s="203"/>
      <c r="L147" s="203"/>
      <c r="M147" s="203"/>
      <c r="N147" s="203"/>
      <c r="O147" s="672"/>
      <c r="P147" s="203"/>
      <c r="Q147" s="203">
        <v>-25000</v>
      </c>
      <c r="R147" s="203"/>
      <c r="S147" s="203"/>
      <c r="T147" s="203"/>
      <c r="U147" s="203"/>
      <c r="V147" s="203"/>
      <c r="W147" s="203"/>
      <c r="X147" s="203"/>
      <c r="Y147" s="203"/>
      <c r="Z147" s="203"/>
      <c r="AA147" s="672"/>
      <c r="AB147" s="203"/>
      <c r="AC147" s="203">
        <v>-50000</v>
      </c>
      <c r="AD147" s="203"/>
      <c r="AE147" s="203"/>
      <c r="AF147" s="203"/>
      <c r="AG147" s="203"/>
      <c r="AH147" s="203"/>
      <c r="AI147" s="203"/>
      <c r="AJ147" s="203"/>
      <c r="AK147" s="203"/>
      <c r="AL147" s="203"/>
      <c r="AM147" s="203"/>
      <c r="AN147" s="99"/>
      <c r="AO147" s="99"/>
      <c r="AP147" s="99"/>
      <c r="AQ147" s="99"/>
      <c r="AR147" s="99"/>
      <c r="AS147" s="99"/>
      <c r="AT147" s="99"/>
      <c r="AU147" s="99"/>
      <c r="AV147" s="99"/>
      <c r="AW147" s="99"/>
      <c r="AX147" s="99"/>
      <c r="AY147" s="99"/>
      <c r="AZ147" s="99"/>
      <c r="BA147" s="99"/>
      <c r="BB147" s="99"/>
      <c r="BC147" s="99"/>
      <c r="BD147" s="99"/>
      <c r="BE147" s="99"/>
      <c r="BF147" s="99"/>
      <c r="BG147" s="99"/>
      <c r="BH147" s="99"/>
      <c r="BI147" s="99"/>
      <c r="BJ147" s="99"/>
      <c r="BK147" s="99"/>
      <c r="BL147" s="99"/>
      <c r="BM147" s="99"/>
      <c r="BN147" s="99"/>
      <c r="BO147" s="99"/>
      <c r="BP147" s="99"/>
      <c r="BQ147" s="99"/>
      <c r="BR147" s="99"/>
    </row>
    <row r="148" spans="2:70" s="215" customFormat="1" ht="21" customHeight="1" thickBot="1">
      <c r="B148" s="340" t="s">
        <v>297</v>
      </c>
      <c r="C148" s="396"/>
      <c r="D148" s="398">
        <f>D146+D147</f>
        <v>200000</v>
      </c>
      <c r="E148" s="398">
        <f t="shared" ref="E148:AM148" si="48">E146+E147</f>
        <v>0</v>
      </c>
      <c r="F148" s="398">
        <f t="shared" si="48"/>
        <v>0</v>
      </c>
      <c r="G148" s="398">
        <f t="shared" si="48"/>
        <v>0</v>
      </c>
      <c r="H148" s="398">
        <f t="shared" si="48"/>
        <v>0</v>
      </c>
      <c r="I148" s="398">
        <f t="shared" si="48"/>
        <v>0</v>
      </c>
      <c r="J148" s="398">
        <f t="shared" si="48"/>
        <v>0</v>
      </c>
      <c r="K148" s="398">
        <f t="shared" si="48"/>
        <v>0</v>
      </c>
      <c r="L148" s="398">
        <f t="shared" si="48"/>
        <v>0</v>
      </c>
      <c r="M148" s="398">
        <f t="shared" si="48"/>
        <v>0</v>
      </c>
      <c r="N148" s="398">
        <f t="shared" si="48"/>
        <v>0</v>
      </c>
      <c r="O148" s="683">
        <f t="shared" si="48"/>
        <v>0</v>
      </c>
      <c r="P148" s="398">
        <f t="shared" si="48"/>
        <v>0</v>
      </c>
      <c r="Q148" s="398">
        <f t="shared" si="48"/>
        <v>-25000</v>
      </c>
      <c r="R148" s="398">
        <f t="shared" si="48"/>
        <v>0</v>
      </c>
      <c r="S148" s="398">
        <f t="shared" si="48"/>
        <v>0</v>
      </c>
      <c r="T148" s="398">
        <f t="shared" si="48"/>
        <v>0</v>
      </c>
      <c r="U148" s="398">
        <f t="shared" si="48"/>
        <v>0</v>
      </c>
      <c r="V148" s="398">
        <f t="shared" si="48"/>
        <v>0</v>
      </c>
      <c r="W148" s="398">
        <f t="shared" si="48"/>
        <v>0</v>
      </c>
      <c r="X148" s="398">
        <f t="shared" si="48"/>
        <v>0</v>
      </c>
      <c r="Y148" s="398">
        <f t="shared" si="48"/>
        <v>0</v>
      </c>
      <c r="Z148" s="398">
        <f t="shared" si="48"/>
        <v>0</v>
      </c>
      <c r="AA148" s="683">
        <f t="shared" si="48"/>
        <v>0</v>
      </c>
      <c r="AB148" s="398">
        <f t="shared" si="48"/>
        <v>0</v>
      </c>
      <c r="AC148" s="398">
        <f t="shared" si="48"/>
        <v>-50000</v>
      </c>
      <c r="AD148" s="398">
        <f t="shared" si="48"/>
        <v>0</v>
      </c>
      <c r="AE148" s="398">
        <f t="shared" si="48"/>
        <v>0</v>
      </c>
      <c r="AF148" s="398">
        <f t="shared" si="48"/>
        <v>0</v>
      </c>
      <c r="AG148" s="398">
        <f t="shared" si="48"/>
        <v>0</v>
      </c>
      <c r="AH148" s="398">
        <f t="shared" si="48"/>
        <v>0</v>
      </c>
      <c r="AI148" s="398">
        <f t="shared" si="48"/>
        <v>0</v>
      </c>
      <c r="AJ148" s="398">
        <f t="shared" si="48"/>
        <v>0</v>
      </c>
      <c r="AK148" s="398">
        <f t="shared" si="48"/>
        <v>0</v>
      </c>
      <c r="AL148" s="398">
        <f t="shared" si="48"/>
        <v>0</v>
      </c>
      <c r="AM148" s="398">
        <f t="shared" si="48"/>
        <v>0</v>
      </c>
      <c r="AN148" s="206"/>
      <c r="AO148" s="206"/>
      <c r="AP148" s="206"/>
      <c r="AQ148" s="206"/>
      <c r="AR148" s="206"/>
      <c r="AS148" s="206"/>
      <c r="AT148" s="206"/>
      <c r="AU148" s="206"/>
      <c r="AV148" s="206"/>
      <c r="AW148" s="206"/>
      <c r="AX148" s="206"/>
      <c r="AY148" s="206"/>
      <c r="AZ148" s="206"/>
      <c r="BA148" s="206"/>
      <c r="BB148" s="206"/>
      <c r="BC148" s="206"/>
      <c r="BD148" s="206"/>
      <c r="BE148" s="206"/>
      <c r="BF148" s="206"/>
      <c r="BG148" s="206"/>
      <c r="BH148" s="206"/>
      <c r="BI148" s="206"/>
      <c r="BJ148" s="206"/>
      <c r="BK148" s="206"/>
      <c r="BL148" s="206"/>
      <c r="BM148" s="206"/>
      <c r="BN148" s="206"/>
      <c r="BO148" s="206"/>
      <c r="BP148" s="206"/>
      <c r="BQ148" s="206"/>
      <c r="BR148" s="206"/>
    </row>
    <row r="149" spans="2:70" ht="20" customHeight="1" thickTop="1"/>
    <row r="150" spans="2:70" ht="20" thickBot="1">
      <c r="B150" s="286" t="s">
        <v>245</v>
      </c>
      <c r="C150" s="283"/>
      <c r="D150" s="400"/>
      <c r="E150" s="400"/>
      <c r="F150" s="400"/>
      <c r="G150" s="400"/>
      <c r="H150" s="400"/>
      <c r="I150" s="400"/>
      <c r="J150" s="400"/>
      <c r="K150" s="400"/>
      <c r="L150" s="400"/>
      <c r="M150" s="400"/>
      <c r="N150" s="400"/>
      <c r="O150" s="685"/>
      <c r="P150" s="400"/>
      <c r="Q150" s="400"/>
      <c r="R150" s="400"/>
      <c r="S150" s="400"/>
      <c r="T150" s="400"/>
      <c r="U150" s="400"/>
      <c r="V150" s="400"/>
      <c r="W150" s="400"/>
      <c r="X150" s="400"/>
      <c r="Y150" s="400"/>
      <c r="Z150" s="400"/>
      <c r="AA150" s="685"/>
      <c r="AB150" s="400"/>
      <c r="AC150" s="400"/>
      <c r="AD150" s="400"/>
      <c r="AE150" s="400"/>
      <c r="AF150" s="400"/>
      <c r="AG150" s="400"/>
      <c r="AH150" s="400"/>
      <c r="AI150" s="400"/>
      <c r="AJ150" s="400"/>
      <c r="AK150" s="400"/>
      <c r="AL150" s="400"/>
      <c r="AM150" s="400"/>
      <c r="AN150" s="99"/>
      <c r="AO150" s="99"/>
      <c r="AP150" s="99"/>
      <c r="AQ150" s="99"/>
      <c r="AR150" s="99"/>
      <c r="AS150" s="99"/>
      <c r="AT150" s="99"/>
      <c r="AU150" s="99"/>
      <c r="AV150" s="99"/>
      <c r="AW150" s="99"/>
      <c r="AX150" s="99"/>
      <c r="AY150" s="99"/>
      <c r="AZ150" s="99"/>
      <c r="BA150" s="99"/>
      <c r="BB150" s="99"/>
      <c r="BC150" s="99"/>
      <c r="BD150" s="99"/>
      <c r="BE150" s="99"/>
      <c r="BF150" s="99"/>
      <c r="BG150" s="99"/>
      <c r="BH150" s="99"/>
      <c r="BI150" s="99"/>
      <c r="BJ150" s="99"/>
      <c r="BK150" s="99"/>
      <c r="BL150" s="99"/>
      <c r="BM150" s="99"/>
      <c r="BN150" s="99"/>
      <c r="BO150" s="99"/>
      <c r="BP150" s="99"/>
      <c r="BQ150" s="99"/>
      <c r="BR150" s="99"/>
    </row>
    <row r="151" spans="2:70">
      <c r="B151" s="94" t="s">
        <v>202</v>
      </c>
      <c r="D151" s="135">
        <f>'Profit &amp; Loss'!K23</f>
        <v>980000</v>
      </c>
      <c r="E151" s="135"/>
      <c r="F151" s="135"/>
      <c r="G151" s="135"/>
      <c r="H151" s="135"/>
      <c r="I151" s="135"/>
      <c r="J151" s="135"/>
      <c r="K151" s="135"/>
      <c r="L151" s="135"/>
      <c r="M151" s="135"/>
      <c r="N151" s="135"/>
      <c r="O151" s="608"/>
      <c r="P151" s="202"/>
      <c r="Q151" s="135"/>
      <c r="R151" s="135"/>
      <c r="S151" s="135"/>
      <c r="T151" s="135"/>
      <c r="U151" s="135"/>
      <c r="V151" s="135"/>
      <c r="W151" s="135"/>
      <c r="X151" s="135"/>
      <c r="Y151" s="135"/>
      <c r="Z151" s="135"/>
      <c r="AA151" s="608"/>
      <c r="AB151" s="202"/>
      <c r="AC151" s="135"/>
      <c r="AD151" s="135"/>
      <c r="AE151" s="135"/>
      <c r="AF151" s="135"/>
      <c r="AG151" s="135"/>
      <c r="AH151" s="135"/>
      <c r="AI151" s="135"/>
      <c r="AJ151" s="135"/>
      <c r="AK151" s="135"/>
      <c r="AL151" s="135"/>
      <c r="AM151" s="135"/>
      <c r="AN151" s="99"/>
      <c r="AO151" s="99"/>
      <c r="AP151" s="99"/>
      <c r="AQ151" s="99"/>
      <c r="AR151" s="99"/>
      <c r="AS151" s="99"/>
      <c r="AT151" s="99"/>
      <c r="AU151" s="99"/>
      <c r="AV151" s="99"/>
      <c r="AW151" s="99"/>
      <c r="AX151" s="99"/>
      <c r="AY151" s="99"/>
      <c r="AZ151" s="99"/>
      <c r="BA151" s="99"/>
      <c r="BB151" s="99"/>
      <c r="BC151" s="99"/>
      <c r="BD151" s="99"/>
      <c r="BE151" s="99"/>
      <c r="BF151" s="99"/>
      <c r="BG151" s="99"/>
      <c r="BH151" s="99"/>
      <c r="BI151" s="99"/>
      <c r="BJ151" s="99"/>
      <c r="BK151" s="99"/>
      <c r="BL151" s="99"/>
      <c r="BM151" s="99"/>
      <c r="BN151" s="99"/>
      <c r="BO151" s="99"/>
      <c r="BP151" s="99"/>
      <c r="BQ151" s="99"/>
      <c r="BR151" s="99"/>
    </row>
    <row r="152" spans="2:70">
      <c r="B152" s="335" t="s">
        <v>203</v>
      </c>
      <c r="C152" s="337"/>
      <c r="D152" s="401">
        <f>IF(D8&gt;'Profit &amp; Loss'!$K25,0,PPMT('Profit &amp; Loss'!$K24/12,D8,'Profit &amp; Loss'!$K25,-'Profit &amp; Loss'!$K23))</f>
        <v>13688.507902875879</v>
      </c>
      <c r="E152" s="401">
        <f>IF(E8&gt;'Profit &amp; Loss'!$K25,0,PPMT('Profit &amp; Loss'!$K24/12,E8,'Profit &amp; Loss'!$K25,-'Profit &amp; Loss'!$K23))</f>
        <v>13768.357532309319</v>
      </c>
      <c r="F152" s="401">
        <f>IF(F8&gt;'Profit &amp; Loss'!$K25,0,PPMT('Profit &amp; Loss'!$K24/12,F8,'Profit &amp; Loss'!$K25,-'Profit &amp; Loss'!$K23))</f>
        <v>13848.67295124779</v>
      </c>
      <c r="G152" s="401">
        <f>IF(G8&gt;'Profit &amp; Loss'!$K25,0,PPMT('Profit &amp; Loss'!$K24/12,G8,'Profit &amp; Loss'!$K25,-'Profit &amp; Loss'!$K23))</f>
        <v>13929.456876796738</v>
      </c>
      <c r="H152" s="401">
        <f>IF(H8&gt;'Profit &amp; Loss'!$K25,0,PPMT('Profit &amp; Loss'!$K24/12,H8,'Profit &amp; Loss'!$K25,-'Profit &amp; Loss'!$K23))</f>
        <v>14010.712041911385</v>
      </c>
      <c r="I152" s="401">
        <f>IF(I8&gt;'Profit &amp; Loss'!$K25,0,PPMT('Profit &amp; Loss'!$K24/12,I8,'Profit &amp; Loss'!$K25,-'Profit &amp; Loss'!$K23))</f>
        <v>14092.4411954892</v>
      </c>
      <c r="J152" s="401">
        <f>IF(J8&gt;'Profit &amp; Loss'!$K25,0,PPMT('Profit &amp; Loss'!$K24/12,J8,'Profit &amp; Loss'!$K25,-'Profit &amp; Loss'!$K23))</f>
        <v>14174.647102462888</v>
      </c>
      <c r="K152" s="401">
        <f>IF(K8&gt;'Profit &amp; Loss'!$K25,0,PPMT('Profit &amp; Loss'!$K24/12,K8,'Profit &amp; Loss'!$K25,-'Profit &amp; Loss'!$K23))</f>
        <v>14257.332543893919</v>
      </c>
      <c r="L152" s="401">
        <f>IF(L8&gt;'Profit &amp; Loss'!$K25,0,PPMT('Profit &amp; Loss'!$K24/12,L8,'Profit &amp; Loss'!$K25,-'Profit &amp; Loss'!$K23))</f>
        <v>14340.500317066635</v>
      </c>
      <c r="M152" s="401">
        <f>IF(M8&gt;'Profit &amp; Loss'!$K25,0,PPMT('Profit &amp; Loss'!$K24/12,M8,'Profit &amp; Loss'!$K25,-'Profit &amp; Loss'!$K23))</f>
        <v>14424.153235582859</v>
      </c>
      <c r="N152" s="401">
        <f>IF(N8&gt;'Profit &amp; Loss'!$K25,0,PPMT('Profit &amp; Loss'!$K24/12,N8,'Profit &amp; Loss'!$K25,-'Profit &amp; Loss'!$K23))</f>
        <v>14508.294129457092</v>
      </c>
      <c r="O152" s="689">
        <f>IF(O8&gt;'Profit &amp; Loss'!$K25,0,PPMT('Profit &amp; Loss'!$K24/12,O8,'Profit &amp; Loss'!$K25,-'Profit &amp; Loss'!$K23))</f>
        <v>14592.925845212259</v>
      </c>
      <c r="P152" s="401">
        <f>IF(P8&gt;'Profit &amp; Loss'!$K25,0,PPMT('Profit &amp; Loss'!$K24/12,P8,'Profit &amp; Loss'!$K25,-'Profit &amp; Loss'!$K23))</f>
        <v>14678.051245975998</v>
      </c>
      <c r="Q152" s="401">
        <f>IF(Q8&gt;'Profit &amp; Loss'!$K25,0,PPMT('Profit &amp; Loss'!$K24/12,Q8,'Profit &amp; Loss'!$K25,-'Profit &amp; Loss'!$K23))</f>
        <v>14763.673211577523</v>
      </c>
      <c r="R152" s="401">
        <f>IF(R8&gt;'Profit &amp; Loss'!$K25,0,PPMT('Profit &amp; Loss'!$K24/12,R8,'Profit &amp; Loss'!$K25,-'Profit &amp; Loss'!$K23))</f>
        <v>14849.79463864506</v>
      </c>
      <c r="S152" s="401">
        <f>IF(S8&gt;'Profit &amp; Loss'!$K25,0,PPMT('Profit &amp; Loss'!$K24/12,S8,'Profit &amp; Loss'!$K25,-'Profit &amp; Loss'!$K23))</f>
        <v>14936.418440703823</v>
      </c>
      <c r="T152" s="401">
        <f>IF(T8&gt;'Profit &amp; Loss'!$K25,0,PPMT('Profit &amp; Loss'!$K24/12,T8,'Profit &amp; Loss'!$K25,-'Profit &amp; Loss'!$K23))</f>
        <v>15023.547548274591</v>
      </c>
      <c r="U152" s="401">
        <f>IF(U8&gt;'Profit &amp; Loss'!$K25,0,PPMT('Profit &amp; Loss'!$K24/12,U8,'Profit &amp; Loss'!$K25,-'Profit &amp; Loss'!$K23))</f>
        <v>15111.184908972862</v>
      </c>
      <c r="V152" s="401">
        <f>IF(V8&gt;'Profit &amp; Loss'!$K25,0,PPMT('Profit &amp; Loss'!$K24/12,V8,'Profit &amp; Loss'!$K25,-'Profit &amp; Loss'!$K23))</f>
        <v>15199.333487608536</v>
      </c>
      <c r="W152" s="401">
        <f>IF(W8&gt;'Profit &amp; Loss'!$K25,0,PPMT('Profit &amp; Loss'!$K24/12,W8,'Profit &amp; Loss'!$K25,-'Profit &amp; Loss'!$K23))</f>
        <v>15287.996266286254</v>
      </c>
      <c r="X152" s="401">
        <f>IF(X8&gt;'Profit &amp; Loss'!$K25,0,PPMT('Profit &amp; Loss'!$K24/12,X8,'Profit &amp; Loss'!$K25,-'Profit &amp; Loss'!$K23))</f>
        <v>15377.176244506258</v>
      </c>
      <c r="Y152" s="401">
        <f>IF(Y8&gt;'Profit &amp; Loss'!$K25,0,PPMT('Profit &amp; Loss'!$K24/12,Y8,'Profit &amp; Loss'!$K25,-'Profit &amp; Loss'!$K23))</f>
        <v>15466.876439265878</v>
      </c>
      <c r="Z152" s="401">
        <f>IF(Z8&gt;'Profit &amp; Loss'!$K25,0,PPMT('Profit &amp; Loss'!$K24/12,Z8,'Profit &amp; Loss'!$K25,-'Profit &amp; Loss'!$K23))</f>
        <v>15557.099885161595</v>
      </c>
      <c r="AA152" s="689">
        <f>IF(AA8&gt;'Profit &amp; Loss'!$K25,0,PPMT('Profit &amp; Loss'!$K24/12,AA8,'Profit &amp; Loss'!$K25,-'Profit &amp; Loss'!$K23))</f>
        <v>15647.849634491704</v>
      </c>
      <c r="AB152" s="401">
        <f>IF(AB8&gt;'Profit &amp; Loss'!$K25,0,PPMT('Profit &amp; Loss'!$K24/12,AB8,'Profit &amp; Loss'!$K25,-'Profit &amp; Loss'!$K23))</f>
        <v>15739.128757359573</v>
      </c>
      <c r="AC152" s="401">
        <f>IF(AC8&gt;'Profit &amp; Loss'!$K25,0,PPMT('Profit &amp; Loss'!$K24/12,AC8,'Profit &amp; Loss'!$K25,-'Profit &amp; Loss'!$K23))</f>
        <v>15830.940341777503</v>
      </c>
      <c r="AD152" s="401">
        <f>IF(AD8&gt;'Profit &amp; Loss'!$K25,0,PPMT('Profit &amp; Loss'!$K24/12,AD8,'Profit &amp; Loss'!$K25,-'Profit &amp; Loss'!$K23))</f>
        <v>15923.287493771206</v>
      </c>
      <c r="AE152" s="401">
        <f>IF(AE8&gt;'Profit &amp; Loss'!$K25,0,PPMT('Profit &amp; Loss'!$K24/12,AE8,'Profit &amp; Loss'!$K25,-'Profit &amp; Loss'!$K23))</f>
        <v>16016.17333748487</v>
      </c>
      <c r="AF152" s="401">
        <f>IF(AF8&gt;'Profit &amp; Loss'!$K25,0,PPMT('Profit &amp; Loss'!$K24/12,AF8,'Profit &amp; Loss'!$K25,-'Profit &amp; Loss'!$K23))</f>
        <v>16109.601015286866</v>
      </c>
      <c r="AG152" s="401">
        <f>IF(AG8&gt;'Profit &amp; Loss'!$K25,0,PPMT('Profit &amp; Loss'!$K24/12,AG8,'Profit &amp; Loss'!$K25,-'Profit &amp; Loss'!$K23))</f>
        <v>16203.573687876038</v>
      </c>
      <c r="AH152" s="401">
        <f>IF(AH8&gt;'Profit &amp; Loss'!$K25,0,PPMT('Profit &amp; Loss'!$K24/12,AH8,'Profit &amp; Loss'!$K25,-'Profit &amp; Loss'!$K23))</f>
        <v>16298.094534388649</v>
      </c>
      <c r="AI152" s="401">
        <f>IF(AI8&gt;'Profit &amp; Loss'!$K25,0,PPMT('Profit &amp; Loss'!$K24/12,AI8,'Profit &amp; Loss'!$K25,-'Profit &amp; Loss'!$K23))</f>
        <v>16393.166752505917</v>
      </c>
      <c r="AJ152" s="401">
        <f>IF(AJ8&gt;'Profit &amp; Loss'!$K25,0,PPMT('Profit &amp; Loss'!$K24/12,AJ8,'Profit &amp; Loss'!$K25,-'Profit &amp; Loss'!$K23))</f>
        <v>16488.7935585622</v>
      </c>
      <c r="AK152" s="401">
        <f>IF(AK8&gt;'Profit &amp; Loss'!$K25,0,PPMT('Profit &amp; Loss'!$K24/12,AK8,'Profit &amp; Loss'!$K25,-'Profit &amp; Loss'!$K23))</f>
        <v>16584.978187653815</v>
      </c>
      <c r="AL152" s="401">
        <f>IF(AL8&gt;'Profit &amp; Loss'!$K25,0,PPMT('Profit &amp; Loss'!$K24/12,AL8,'Profit &amp; Loss'!$K25,-'Profit &amp; Loss'!$K23))</f>
        <v>16681.723893748458</v>
      </c>
      <c r="AM152" s="401">
        <f>IF(AM8&gt;'Profit &amp; Loss'!$K25,0,PPMT('Profit &amp; Loss'!$K24/12,AM8,'Profit &amp; Loss'!$K25,-'Profit &amp; Loss'!$K23))</f>
        <v>16779.033949795325</v>
      </c>
      <c r="AN152" s="99"/>
      <c r="AO152" s="99"/>
      <c r="AP152" s="99"/>
      <c r="AQ152" s="99"/>
      <c r="AR152" s="99"/>
      <c r="AS152" s="99"/>
      <c r="AT152" s="99"/>
      <c r="AU152" s="99"/>
      <c r="AV152" s="99"/>
      <c r="AW152" s="99"/>
      <c r="AX152" s="99"/>
      <c r="AY152" s="99"/>
      <c r="AZ152" s="99"/>
      <c r="BA152" s="99"/>
      <c r="BB152" s="99"/>
      <c r="BC152" s="99"/>
      <c r="BD152" s="99"/>
      <c r="BE152" s="99"/>
      <c r="BF152" s="99"/>
      <c r="BG152" s="99"/>
      <c r="BH152" s="99"/>
      <c r="BI152" s="99"/>
      <c r="BJ152" s="99"/>
      <c r="BK152" s="99"/>
      <c r="BL152" s="99"/>
      <c r="BM152" s="99"/>
      <c r="BN152" s="99"/>
      <c r="BO152" s="99"/>
      <c r="BP152" s="99"/>
      <c r="BQ152" s="99"/>
      <c r="BR152" s="99"/>
    </row>
    <row r="153" spans="2:70" ht="20" customHeight="1">
      <c r="D153" s="185"/>
      <c r="E153" s="185"/>
      <c r="F153" s="185"/>
      <c r="G153" s="185"/>
      <c r="H153" s="185"/>
      <c r="I153" s="185"/>
      <c r="J153" s="185"/>
      <c r="K153" s="185"/>
      <c r="L153" s="185"/>
      <c r="M153" s="185"/>
      <c r="N153" s="185"/>
      <c r="O153" s="660"/>
      <c r="P153" s="185"/>
      <c r="Q153" s="185"/>
      <c r="R153" s="185"/>
      <c r="S153" s="185"/>
      <c r="T153" s="185"/>
      <c r="U153" s="185"/>
      <c r="V153" s="185"/>
      <c r="W153" s="185"/>
      <c r="X153" s="185"/>
      <c r="Y153" s="185"/>
      <c r="Z153" s="185"/>
      <c r="AA153" s="660"/>
      <c r="AB153" s="185"/>
      <c r="AC153" s="185"/>
      <c r="AD153" s="185"/>
      <c r="AE153" s="185"/>
      <c r="AF153" s="185"/>
      <c r="AG153" s="185"/>
      <c r="AH153" s="185"/>
      <c r="AI153" s="185"/>
      <c r="AJ153" s="185"/>
      <c r="AK153" s="185"/>
      <c r="AL153" s="185"/>
      <c r="AM153" s="185"/>
      <c r="AN153" s="99"/>
      <c r="AO153" s="99"/>
      <c r="AP153" s="99"/>
      <c r="AQ153" s="99"/>
      <c r="AR153" s="99"/>
      <c r="AS153" s="99"/>
      <c r="AT153" s="99"/>
      <c r="AU153" s="99"/>
      <c r="AV153" s="99"/>
      <c r="AW153" s="99"/>
      <c r="AX153" s="99"/>
      <c r="AY153" s="99"/>
      <c r="AZ153" s="99"/>
      <c r="BA153" s="99"/>
      <c r="BB153" s="99"/>
      <c r="BC153" s="99"/>
      <c r="BD153" s="99"/>
      <c r="BE153" s="99"/>
      <c r="BF153" s="99"/>
      <c r="BG153" s="99"/>
      <c r="BH153" s="99"/>
      <c r="BI153" s="99"/>
      <c r="BJ153" s="99"/>
      <c r="BK153" s="99"/>
      <c r="BL153" s="99"/>
      <c r="BM153" s="99"/>
      <c r="BN153" s="99"/>
      <c r="BO153" s="99"/>
      <c r="BP153" s="99"/>
      <c r="BQ153" s="99"/>
      <c r="BR153" s="99"/>
    </row>
    <row r="154" spans="2:70" ht="20" thickBot="1">
      <c r="B154" s="286" t="s">
        <v>205</v>
      </c>
      <c r="C154" s="283"/>
      <c r="D154" s="400"/>
      <c r="E154" s="400"/>
      <c r="F154" s="400"/>
      <c r="G154" s="400"/>
      <c r="H154" s="400"/>
      <c r="I154" s="400"/>
      <c r="J154" s="400"/>
      <c r="K154" s="400"/>
      <c r="L154" s="400"/>
      <c r="M154" s="400"/>
      <c r="N154" s="400"/>
      <c r="O154" s="685"/>
      <c r="P154" s="400"/>
      <c r="Q154" s="400"/>
      <c r="R154" s="400"/>
      <c r="S154" s="400"/>
      <c r="T154" s="400"/>
      <c r="U154" s="400"/>
      <c r="V154" s="400"/>
      <c r="W154" s="400"/>
      <c r="X154" s="400"/>
      <c r="Y154" s="400"/>
      <c r="Z154" s="400"/>
      <c r="AA154" s="685"/>
      <c r="AB154" s="400"/>
      <c r="AC154" s="400"/>
      <c r="AD154" s="400"/>
      <c r="AE154" s="400"/>
      <c r="AF154" s="400"/>
      <c r="AG154" s="400"/>
      <c r="AH154" s="400"/>
      <c r="AI154" s="400"/>
      <c r="AJ154" s="400"/>
      <c r="AK154" s="400"/>
      <c r="AL154" s="400"/>
      <c r="AM154" s="400"/>
      <c r="AN154" s="99"/>
      <c r="AO154" s="99"/>
      <c r="AP154" s="99"/>
      <c r="AQ154" s="99"/>
      <c r="AR154" s="99"/>
      <c r="AS154" s="99"/>
      <c r="AT154" s="99"/>
      <c r="AU154" s="99"/>
      <c r="AV154" s="99"/>
      <c r="AW154" s="99"/>
      <c r="AX154" s="99"/>
      <c r="AY154" s="99"/>
      <c r="AZ154" s="99"/>
      <c r="BA154" s="99"/>
      <c r="BB154" s="99"/>
      <c r="BC154" s="99"/>
      <c r="BD154" s="99"/>
      <c r="BE154" s="99"/>
      <c r="BF154" s="99"/>
      <c r="BG154" s="99"/>
      <c r="BH154" s="99"/>
      <c r="BI154" s="99"/>
      <c r="BJ154" s="99"/>
      <c r="BK154" s="99"/>
      <c r="BL154" s="99"/>
      <c r="BM154" s="99"/>
      <c r="BN154" s="99"/>
      <c r="BO154" s="99"/>
      <c r="BP154" s="99"/>
      <c r="BQ154" s="99"/>
      <c r="BR154" s="99"/>
    </row>
    <row r="155" spans="2:70" s="89" customFormat="1" ht="21" customHeight="1">
      <c r="B155" s="402" t="s">
        <v>204</v>
      </c>
      <c r="C155" s="403"/>
      <c r="D155" s="404"/>
      <c r="E155" s="404">
        <v>0</v>
      </c>
      <c r="F155" s="404">
        <v>0</v>
      </c>
      <c r="G155" s="404">
        <v>0</v>
      </c>
      <c r="H155" s="404">
        <v>0</v>
      </c>
      <c r="I155" s="404">
        <v>0</v>
      </c>
      <c r="J155" s="404">
        <v>0</v>
      </c>
      <c r="K155" s="404">
        <v>0</v>
      </c>
      <c r="L155" s="404">
        <v>0</v>
      </c>
      <c r="M155" s="404">
        <v>0</v>
      </c>
      <c r="N155" s="404">
        <v>0</v>
      </c>
      <c r="O155" s="690">
        <v>0</v>
      </c>
      <c r="P155" s="404">
        <v>0</v>
      </c>
      <c r="Q155" s="404">
        <v>0</v>
      </c>
      <c r="R155" s="404">
        <v>0</v>
      </c>
      <c r="S155" s="404">
        <v>0</v>
      </c>
      <c r="T155" s="404">
        <v>0</v>
      </c>
      <c r="U155" s="404">
        <v>0</v>
      </c>
      <c r="V155" s="404">
        <v>0</v>
      </c>
      <c r="W155" s="404">
        <v>0</v>
      </c>
      <c r="X155" s="404">
        <v>0</v>
      </c>
      <c r="Y155" s="404">
        <v>0</v>
      </c>
      <c r="Z155" s="404">
        <v>0</v>
      </c>
      <c r="AA155" s="690">
        <v>-10000</v>
      </c>
      <c r="AB155" s="404">
        <v>0</v>
      </c>
      <c r="AC155" s="404">
        <v>0</v>
      </c>
      <c r="AD155" s="404">
        <v>0</v>
      </c>
      <c r="AE155" s="404">
        <v>0</v>
      </c>
      <c r="AF155" s="404">
        <v>0</v>
      </c>
      <c r="AG155" s="404">
        <v>0</v>
      </c>
      <c r="AH155" s="404">
        <v>0</v>
      </c>
      <c r="AI155" s="404">
        <v>0</v>
      </c>
      <c r="AJ155" s="404">
        <v>0</v>
      </c>
      <c r="AK155" s="404">
        <v>0</v>
      </c>
      <c r="AL155" s="404">
        <v>0</v>
      </c>
      <c r="AM155" s="404">
        <v>-10000</v>
      </c>
      <c r="AN155" s="221"/>
      <c r="AO155" s="221"/>
      <c r="AP155" s="221"/>
      <c r="AQ155" s="221"/>
      <c r="AR155" s="221"/>
      <c r="AS155" s="221"/>
      <c r="AT155" s="221"/>
      <c r="AU155" s="221"/>
      <c r="AV155" s="221"/>
      <c r="AW155" s="221"/>
      <c r="AX155" s="221"/>
      <c r="AY155" s="221"/>
      <c r="AZ155" s="221"/>
      <c r="BA155" s="221"/>
      <c r="BB155" s="221"/>
      <c r="BC155" s="221"/>
      <c r="BD155" s="221"/>
      <c r="BE155" s="221"/>
      <c r="BF155" s="221"/>
      <c r="BG155" s="221"/>
      <c r="BH155" s="221"/>
      <c r="BI155" s="221"/>
      <c r="BJ155" s="221"/>
      <c r="BK155" s="221"/>
      <c r="BL155" s="221"/>
      <c r="BM155" s="221"/>
      <c r="BN155" s="221"/>
      <c r="BO155" s="221"/>
      <c r="BP155" s="221"/>
      <c r="BQ155" s="221"/>
      <c r="BR155" s="221"/>
    </row>
    <row r="156" spans="2:70">
      <c r="D156" s="99"/>
      <c r="E156" s="99"/>
      <c r="F156" s="99"/>
      <c r="G156" s="99"/>
      <c r="H156" s="99"/>
      <c r="I156" s="99"/>
      <c r="J156" s="99"/>
      <c r="K156" s="99"/>
      <c r="L156" s="99"/>
      <c r="M156" s="99"/>
      <c r="N156" s="99"/>
      <c r="O156" s="494"/>
      <c r="P156" s="100"/>
      <c r="Q156" s="99"/>
      <c r="R156" s="99"/>
      <c r="S156" s="99"/>
      <c r="T156" s="99"/>
      <c r="U156" s="99"/>
      <c r="V156" s="99"/>
      <c r="W156" s="99"/>
      <c r="X156" s="99"/>
      <c r="Y156" s="99"/>
      <c r="Z156" s="99"/>
      <c r="AA156" s="494"/>
      <c r="AB156" s="100"/>
      <c r="AC156" s="99"/>
      <c r="AD156" s="99"/>
      <c r="AE156" s="99"/>
      <c r="AF156" s="99"/>
      <c r="AG156" s="99"/>
      <c r="AH156" s="99"/>
      <c r="AI156" s="99"/>
      <c r="AJ156" s="99"/>
      <c r="AK156" s="99"/>
      <c r="AL156" s="99"/>
      <c r="AM156" s="99"/>
      <c r="AN156" s="99"/>
      <c r="AO156" s="99"/>
      <c r="AP156" s="99"/>
      <c r="AQ156" s="99"/>
      <c r="AR156" s="99"/>
      <c r="AS156" s="99"/>
      <c r="AT156" s="99"/>
      <c r="AU156" s="99"/>
      <c r="AV156" s="99"/>
      <c r="AW156" s="99"/>
      <c r="AX156" s="99"/>
      <c r="AY156" s="99"/>
      <c r="AZ156" s="99"/>
      <c r="BA156" s="99"/>
      <c r="BB156" s="99"/>
      <c r="BC156" s="99"/>
      <c r="BD156" s="99"/>
      <c r="BE156" s="99"/>
      <c r="BF156" s="99"/>
      <c r="BG156" s="99"/>
      <c r="BH156" s="99"/>
      <c r="BI156" s="99"/>
      <c r="BJ156" s="99"/>
      <c r="BK156" s="99"/>
      <c r="BL156" s="99"/>
      <c r="BM156" s="99"/>
      <c r="BN156" s="99"/>
      <c r="BO156" s="99"/>
      <c r="BP156" s="99"/>
      <c r="BQ156" s="99"/>
      <c r="BR156" s="99"/>
    </row>
    <row r="157" spans="2:70">
      <c r="D157" s="99"/>
      <c r="E157" s="99"/>
      <c r="F157" s="99"/>
      <c r="G157" s="99"/>
      <c r="H157" s="99"/>
      <c r="I157" s="99"/>
      <c r="J157" s="99"/>
      <c r="K157" s="99"/>
      <c r="L157" s="99"/>
      <c r="M157" s="99"/>
      <c r="N157" s="99"/>
      <c r="O157" s="494"/>
      <c r="P157" s="100"/>
      <c r="Q157" s="99"/>
      <c r="R157" s="99"/>
      <c r="S157" s="99"/>
      <c r="T157" s="99"/>
      <c r="U157" s="99"/>
      <c r="V157" s="99"/>
      <c r="W157" s="99"/>
      <c r="X157" s="99"/>
      <c r="Y157" s="99"/>
      <c r="Z157" s="99"/>
      <c r="AA157" s="494"/>
      <c r="AB157" s="100"/>
      <c r="AC157" s="99"/>
      <c r="AD157" s="99"/>
      <c r="AE157" s="99"/>
      <c r="AF157" s="99"/>
      <c r="AG157" s="99"/>
      <c r="AH157" s="99"/>
      <c r="AI157" s="99"/>
      <c r="AJ157" s="99"/>
      <c r="AK157" s="99"/>
      <c r="AL157" s="99"/>
      <c r="AM157" s="99"/>
      <c r="AN157" s="99"/>
      <c r="AO157" s="99"/>
      <c r="AP157" s="99"/>
      <c r="AQ157" s="99"/>
      <c r="AR157" s="99"/>
      <c r="AS157" s="99"/>
      <c r="AT157" s="99"/>
      <c r="AU157" s="99"/>
      <c r="AV157" s="99"/>
      <c r="AW157" s="99"/>
      <c r="AX157" s="99"/>
      <c r="AY157" s="99"/>
      <c r="AZ157" s="99"/>
      <c r="BA157" s="99"/>
      <c r="BB157" s="99"/>
      <c r="BC157" s="99"/>
      <c r="BD157" s="99"/>
      <c r="BE157" s="99"/>
      <c r="BF157" s="99"/>
      <c r="BG157" s="99"/>
      <c r="BH157" s="99"/>
      <c r="BI157" s="99"/>
      <c r="BJ157" s="99"/>
      <c r="BK157" s="99"/>
      <c r="BL157" s="99"/>
      <c r="BM157" s="99"/>
      <c r="BN157" s="99"/>
      <c r="BO157" s="99"/>
      <c r="BP157" s="99"/>
      <c r="BQ157" s="99"/>
      <c r="BR157" s="99"/>
    </row>
    <row r="158" spans="2:70">
      <c r="D158" s="99"/>
      <c r="E158" s="99"/>
      <c r="F158" s="99"/>
      <c r="G158" s="99"/>
      <c r="H158" s="99"/>
      <c r="I158" s="99"/>
      <c r="J158" s="99"/>
      <c r="K158" s="99"/>
      <c r="L158" s="99"/>
      <c r="M158" s="99"/>
      <c r="N158" s="99"/>
      <c r="O158" s="494"/>
      <c r="P158" s="100"/>
      <c r="Q158" s="99"/>
      <c r="R158" s="99"/>
      <c r="S158" s="99"/>
      <c r="T158" s="99"/>
      <c r="U158" s="99"/>
      <c r="V158" s="99"/>
      <c r="W158" s="99"/>
      <c r="X158" s="99"/>
      <c r="Y158" s="99"/>
      <c r="Z158" s="99"/>
      <c r="AA158" s="494"/>
      <c r="AB158" s="100"/>
      <c r="AC158" s="99"/>
      <c r="AD158" s="99"/>
      <c r="AE158" s="99"/>
      <c r="AF158" s="99"/>
      <c r="AG158" s="99"/>
      <c r="AH158" s="99"/>
      <c r="AI158" s="99"/>
      <c r="AJ158" s="99"/>
      <c r="AK158" s="99"/>
      <c r="AL158" s="99"/>
      <c r="AM158" s="99"/>
      <c r="AN158" s="99"/>
      <c r="AO158" s="99"/>
      <c r="AP158" s="99"/>
      <c r="AQ158" s="99"/>
      <c r="AR158" s="99"/>
      <c r="AS158" s="99"/>
      <c r="AT158" s="99"/>
      <c r="AU158" s="99"/>
      <c r="AV158" s="99"/>
      <c r="AW158" s="99"/>
      <c r="AX158" s="99"/>
      <c r="AY158" s="99"/>
      <c r="AZ158" s="99"/>
      <c r="BA158" s="99"/>
      <c r="BB158" s="99"/>
      <c r="BC158" s="99"/>
      <c r="BD158" s="99"/>
      <c r="BE158" s="99"/>
      <c r="BF158" s="99"/>
      <c r="BG158" s="99"/>
      <c r="BH158" s="99"/>
      <c r="BI158" s="99"/>
      <c r="BJ158" s="99"/>
      <c r="BK158" s="99"/>
      <c r="BL158" s="99"/>
      <c r="BM158" s="99"/>
      <c r="BN158" s="99"/>
      <c r="BO158" s="99"/>
      <c r="BP158" s="99"/>
      <c r="BQ158" s="99"/>
      <c r="BR158" s="99"/>
    </row>
    <row r="159" spans="2:70">
      <c r="D159" s="99"/>
      <c r="E159" s="99"/>
      <c r="F159" s="99"/>
      <c r="G159" s="99"/>
      <c r="H159" s="99"/>
      <c r="I159" s="99"/>
      <c r="J159" s="99"/>
      <c r="K159" s="99"/>
      <c r="L159" s="99"/>
      <c r="M159" s="99"/>
      <c r="N159" s="99"/>
      <c r="O159" s="494"/>
      <c r="P159" s="100"/>
      <c r="Q159" s="99"/>
      <c r="R159" s="99"/>
      <c r="S159" s="99"/>
      <c r="T159" s="99"/>
      <c r="U159" s="99"/>
      <c r="V159" s="99"/>
      <c r="W159" s="99"/>
      <c r="X159" s="99"/>
      <c r="Y159" s="99"/>
      <c r="Z159" s="99"/>
      <c r="AA159" s="494"/>
      <c r="AB159" s="100"/>
      <c r="AC159" s="99"/>
      <c r="AD159" s="99"/>
      <c r="AE159" s="99"/>
      <c r="AF159" s="99"/>
      <c r="AG159" s="99"/>
      <c r="AH159" s="99"/>
      <c r="AI159" s="99"/>
      <c r="AJ159" s="99"/>
      <c r="AK159" s="99"/>
      <c r="AL159" s="99"/>
      <c r="AM159" s="99"/>
      <c r="AN159" s="99"/>
      <c r="AO159" s="99"/>
      <c r="AP159" s="99"/>
      <c r="AQ159" s="99"/>
      <c r="AR159" s="99"/>
      <c r="AS159" s="99"/>
      <c r="AT159" s="99"/>
      <c r="AU159" s="99"/>
      <c r="AV159" s="99"/>
      <c r="AW159" s="99"/>
      <c r="AX159" s="99"/>
      <c r="AY159" s="99"/>
      <c r="AZ159" s="99"/>
      <c r="BA159" s="99"/>
      <c r="BB159" s="99"/>
      <c r="BC159" s="99"/>
      <c r="BD159" s="99"/>
      <c r="BE159" s="99"/>
      <c r="BF159" s="99"/>
      <c r="BG159" s="99"/>
      <c r="BH159" s="99"/>
      <c r="BI159" s="99"/>
      <c r="BJ159" s="99"/>
      <c r="BK159" s="99"/>
      <c r="BL159" s="99"/>
      <c r="BM159" s="99"/>
      <c r="BN159" s="99"/>
      <c r="BO159" s="99"/>
      <c r="BP159" s="99"/>
      <c r="BQ159" s="99"/>
      <c r="BR159" s="99"/>
    </row>
    <row r="160" spans="2:70">
      <c r="D160" s="99"/>
      <c r="E160" s="99"/>
      <c r="F160" s="99"/>
      <c r="G160" s="99"/>
      <c r="H160" s="99"/>
      <c r="I160" s="99"/>
      <c r="J160" s="99"/>
      <c r="K160" s="99"/>
      <c r="L160" s="99"/>
      <c r="M160" s="99"/>
      <c r="N160" s="99"/>
      <c r="O160" s="494"/>
      <c r="P160" s="100"/>
      <c r="Q160" s="99"/>
      <c r="R160" s="99"/>
      <c r="S160" s="99"/>
      <c r="T160" s="99"/>
      <c r="U160" s="99"/>
      <c r="V160" s="99"/>
      <c r="W160" s="99"/>
      <c r="X160" s="99"/>
      <c r="Y160" s="99"/>
      <c r="Z160" s="99"/>
      <c r="AA160" s="494"/>
      <c r="AB160" s="100"/>
      <c r="AC160" s="99"/>
      <c r="AD160" s="99"/>
      <c r="AE160" s="99"/>
      <c r="AF160" s="99"/>
      <c r="AG160" s="99"/>
      <c r="AH160" s="99"/>
      <c r="AI160" s="99"/>
      <c r="AJ160" s="99"/>
      <c r="AK160" s="99"/>
      <c r="AL160" s="99"/>
      <c r="AM160" s="99"/>
      <c r="AN160" s="99"/>
      <c r="AO160" s="99"/>
      <c r="AP160" s="99"/>
      <c r="AQ160" s="99"/>
      <c r="AR160" s="99"/>
      <c r="AS160" s="99"/>
      <c r="AT160" s="99"/>
      <c r="AU160" s="99"/>
      <c r="AV160" s="99"/>
      <c r="AW160" s="99"/>
      <c r="AX160" s="99"/>
      <c r="AY160" s="99"/>
      <c r="AZ160" s="99"/>
      <c r="BA160" s="99"/>
      <c r="BB160" s="99"/>
      <c r="BC160" s="99"/>
      <c r="BD160" s="99"/>
      <c r="BE160" s="99"/>
      <c r="BF160" s="99"/>
      <c r="BG160" s="99"/>
      <c r="BH160" s="99"/>
      <c r="BI160" s="99"/>
      <c r="BJ160" s="99"/>
      <c r="BK160" s="99"/>
      <c r="BL160" s="99"/>
      <c r="BM160" s="99"/>
      <c r="BN160" s="99"/>
      <c r="BO160" s="99"/>
      <c r="BP160" s="99"/>
      <c r="BQ160" s="99"/>
      <c r="BR160" s="99"/>
    </row>
    <row r="161" spans="4:70">
      <c r="D161" s="99"/>
      <c r="E161" s="99"/>
      <c r="F161" s="99"/>
      <c r="G161" s="99"/>
      <c r="H161" s="99"/>
      <c r="I161" s="99"/>
      <c r="J161" s="99"/>
      <c r="K161" s="99"/>
      <c r="L161" s="99"/>
      <c r="M161" s="99"/>
      <c r="N161" s="99"/>
      <c r="O161" s="494"/>
      <c r="P161" s="100"/>
      <c r="Q161" s="99"/>
      <c r="R161" s="99"/>
      <c r="S161" s="99"/>
      <c r="T161" s="99"/>
      <c r="U161" s="99"/>
      <c r="V161" s="99"/>
      <c r="W161" s="99"/>
      <c r="X161" s="99"/>
      <c r="Y161" s="99"/>
      <c r="Z161" s="99"/>
      <c r="AA161" s="494"/>
      <c r="AB161" s="100"/>
      <c r="AC161" s="99"/>
      <c r="AD161" s="99"/>
      <c r="AE161" s="99"/>
      <c r="AF161" s="99"/>
      <c r="AG161" s="99"/>
      <c r="AH161" s="99"/>
      <c r="AI161" s="99"/>
      <c r="AJ161" s="99"/>
      <c r="AK161" s="99"/>
      <c r="AL161" s="99"/>
      <c r="AM161" s="99"/>
      <c r="AN161" s="99"/>
      <c r="AO161" s="99"/>
      <c r="AP161" s="99"/>
      <c r="AQ161" s="99"/>
      <c r="AR161" s="99"/>
      <c r="AS161" s="99"/>
      <c r="AT161" s="99"/>
      <c r="AU161" s="99"/>
      <c r="AV161" s="99"/>
      <c r="AW161" s="99"/>
      <c r="AX161" s="99"/>
      <c r="AY161" s="99"/>
      <c r="AZ161" s="99"/>
      <c r="BA161" s="99"/>
      <c r="BB161" s="99"/>
      <c r="BC161" s="99"/>
      <c r="BD161" s="99"/>
      <c r="BE161" s="99"/>
      <c r="BF161" s="99"/>
      <c r="BG161" s="99"/>
      <c r="BH161" s="99"/>
      <c r="BI161" s="99"/>
      <c r="BJ161" s="99"/>
      <c r="BK161" s="99"/>
      <c r="BL161" s="99"/>
      <c r="BM161" s="99"/>
      <c r="BN161" s="99"/>
      <c r="BO161" s="99"/>
      <c r="BP161" s="99"/>
      <c r="BQ161" s="99"/>
      <c r="BR161" s="99"/>
    </row>
    <row r="162" spans="4:70">
      <c r="D162" s="99"/>
      <c r="E162" s="99"/>
      <c r="F162" s="99"/>
      <c r="G162" s="99"/>
      <c r="H162" s="99"/>
      <c r="I162" s="99"/>
      <c r="J162" s="99"/>
      <c r="K162" s="99"/>
      <c r="L162" s="99"/>
      <c r="M162" s="99"/>
      <c r="N162" s="99"/>
      <c r="O162" s="494"/>
      <c r="P162" s="100"/>
      <c r="Q162" s="99"/>
      <c r="R162" s="99"/>
      <c r="S162" s="99"/>
      <c r="T162" s="99"/>
      <c r="U162" s="99"/>
      <c r="V162" s="99"/>
      <c r="W162" s="99"/>
      <c r="X162" s="99"/>
      <c r="Y162" s="99"/>
      <c r="Z162" s="99"/>
      <c r="AA162" s="494"/>
      <c r="AB162" s="100"/>
      <c r="AC162" s="99"/>
      <c r="AD162" s="99"/>
      <c r="AE162" s="99"/>
      <c r="AF162" s="99"/>
      <c r="AG162" s="99"/>
      <c r="AH162" s="99"/>
      <c r="AI162" s="99"/>
      <c r="AJ162" s="99"/>
      <c r="AK162" s="99"/>
      <c r="AL162" s="99"/>
      <c r="AM162" s="99"/>
      <c r="AN162" s="99"/>
      <c r="AO162" s="99"/>
      <c r="AP162" s="99"/>
      <c r="AQ162" s="99"/>
      <c r="AR162" s="99"/>
      <c r="AS162" s="99"/>
      <c r="AT162" s="99"/>
      <c r="AU162" s="99"/>
      <c r="AV162" s="99"/>
      <c r="AW162" s="99"/>
      <c r="AX162" s="99"/>
      <c r="AY162" s="99"/>
      <c r="AZ162" s="99"/>
      <c r="BA162" s="99"/>
      <c r="BB162" s="99"/>
      <c r="BC162" s="99"/>
      <c r="BD162" s="99"/>
      <c r="BE162" s="99"/>
      <c r="BF162" s="99"/>
      <c r="BG162" s="99"/>
      <c r="BH162" s="99"/>
      <c r="BI162" s="99"/>
      <c r="BJ162" s="99"/>
      <c r="BK162" s="99"/>
      <c r="BL162" s="99"/>
      <c r="BM162" s="99"/>
      <c r="BN162" s="99"/>
      <c r="BO162" s="99"/>
      <c r="BP162" s="99"/>
      <c r="BQ162" s="99"/>
      <c r="BR162" s="99"/>
    </row>
    <row r="163" spans="4:70">
      <c r="D163" s="99"/>
      <c r="E163" s="99"/>
      <c r="F163" s="99"/>
      <c r="G163" s="99"/>
      <c r="H163" s="99"/>
      <c r="I163" s="99"/>
      <c r="J163" s="99"/>
      <c r="K163" s="99"/>
      <c r="L163" s="99"/>
      <c r="M163" s="99"/>
      <c r="N163" s="99"/>
      <c r="O163" s="494"/>
      <c r="P163" s="100"/>
      <c r="Q163" s="99"/>
      <c r="R163" s="99"/>
      <c r="S163" s="99"/>
      <c r="T163" s="99"/>
      <c r="U163" s="99"/>
      <c r="V163" s="99"/>
      <c r="W163" s="99"/>
      <c r="X163" s="99"/>
      <c r="Y163" s="99"/>
      <c r="Z163" s="99"/>
      <c r="AA163" s="494"/>
      <c r="AB163" s="100"/>
      <c r="AC163" s="99"/>
      <c r="AD163" s="99"/>
      <c r="AE163" s="99"/>
      <c r="AF163" s="99"/>
      <c r="AG163" s="99"/>
      <c r="AH163" s="99"/>
      <c r="AI163" s="99"/>
      <c r="AJ163" s="99"/>
      <c r="AK163" s="99"/>
      <c r="AL163" s="99"/>
      <c r="AM163" s="99"/>
      <c r="AN163" s="99"/>
      <c r="AO163" s="99"/>
      <c r="AP163" s="99"/>
      <c r="AQ163" s="99"/>
      <c r="AR163" s="99"/>
      <c r="AS163" s="99"/>
      <c r="AT163" s="99"/>
      <c r="AU163" s="99"/>
      <c r="AV163" s="99"/>
      <c r="AW163" s="99"/>
      <c r="AX163" s="99"/>
      <c r="AY163" s="99"/>
      <c r="AZ163" s="99"/>
      <c r="BA163" s="99"/>
      <c r="BB163" s="99"/>
      <c r="BC163" s="99"/>
      <c r="BD163" s="99"/>
      <c r="BE163" s="99"/>
      <c r="BF163" s="99"/>
      <c r="BG163" s="99"/>
      <c r="BH163" s="99"/>
      <c r="BI163" s="99"/>
      <c r="BJ163" s="99"/>
      <c r="BK163" s="99"/>
      <c r="BL163" s="99"/>
      <c r="BM163" s="99"/>
      <c r="BN163" s="99"/>
      <c r="BO163" s="99"/>
      <c r="BP163" s="99"/>
      <c r="BQ163" s="99"/>
      <c r="BR163" s="99"/>
    </row>
    <row r="164" spans="4:70">
      <c r="D164" s="99"/>
      <c r="E164" s="99"/>
      <c r="F164" s="99"/>
      <c r="G164" s="99"/>
      <c r="H164" s="99"/>
      <c r="I164" s="99"/>
      <c r="J164" s="99"/>
      <c r="K164" s="99"/>
      <c r="L164" s="99"/>
      <c r="M164" s="99"/>
      <c r="N164" s="99"/>
      <c r="O164" s="494"/>
      <c r="P164" s="100"/>
      <c r="Q164" s="99"/>
      <c r="R164" s="99"/>
      <c r="S164" s="99"/>
      <c r="T164" s="99"/>
      <c r="U164" s="99"/>
      <c r="V164" s="99"/>
      <c r="W164" s="99"/>
      <c r="X164" s="99"/>
      <c r="Y164" s="99"/>
      <c r="Z164" s="99"/>
      <c r="AA164" s="494"/>
      <c r="AB164" s="100"/>
      <c r="AC164" s="99"/>
      <c r="AD164" s="99"/>
      <c r="AE164" s="99"/>
      <c r="AF164" s="99"/>
      <c r="AG164" s="99"/>
      <c r="AH164" s="99"/>
      <c r="AI164" s="99"/>
      <c r="AJ164" s="99"/>
      <c r="AK164" s="99"/>
      <c r="AL164" s="99"/>
      <c r="AM164" s="99"/>
      <c r="AN164" s="99"/>
      <c r="AO164" s="99"/>
      <c r="AP164" s="99"/>
      <c r="AQ164" s="99"/>
      <c r="AR164" s="99"/>
      <c r="AS164" s="99"/>
      <c r="AT164" s="99"/>
      <c r="AU164" s="99"/>
      <c r="AV164" s="99"/>
      <c r="AW164" s="99"/>
      <c r="AX164" s="99"/>
      <c r="AY164" s="99"/>
      <c r="AZ164" s="99"/>
      <c r="BA164" s="99"/>
      <c r="BB164" s="99"/>
      <c r="BC164" s="99"/>
      <c r="BD164" s="99"/>
      <c r="BE164" s="99"/>
      <c r="BF164" s="99"/>
      <c r="BG164" s="99"/>
      <c r="BH164" s="99"/>
      <c r="BI164" s="99"/>
      <c r="BJ164" s="99"/>
      <c r="BK164" s="99"/>
      <c r="BL164" s="99"/>
      <c r="BM164" s="99"/>
      <c r="BN164" s="99"/>
      <c r="BO164" s="99"/>
      <c r="BP164" s="99"/>
      <c r="BQ164" s="99"/>
      <c r="BR164" s="99"/>
    </row>
    <row r="165" spans="4:70">
      <c r="D165" s="99"/>
      <c r="E165" s="99"/>
      <c r="F165" s="99"/>
      <c r="G165" s="99"/>
      <c r="H165" s="99"/>
      <c r="I165" s="99"/>
      <c r="J165" s="99"/>
      <c r="K165" s="99"/>
      <c r="L165" s="99"/>
      <c r="M165" s="99"/>
      <c r="N165" s="99"/>
      <c r="O165" s="494"/>
      <c r="P165" s="100"/>
      <c r="Q165" s="99"/>
      <c r="R165" s="99"/>
      <c r="S165" s="99"/>
      <c r="T165" s="99"/>
      <c r="U165" s="99"/>
      <c r="V165" s="99"/>
      <c r="W165" s="99"/>
      <c r="X165" s="99"/>
      <c r="Y165" s="99"/>
      <c r="Z165" s="99"/>
      <c r="AA165" s="494"/>
      <c r="AB165" s="100"/>
      <c r="AC165" s="99"/>
      <c r="AD165" s="99"/>
      <c r="AE165" s="99"/>
      <c r="AF165" s="99"/>
      <c r="AG165" s="99"/>
      <c r="AH165" s="99"/>
      <c r="AI165" s="99"/>
      <c r="AJ165" s="99"/>
      <c r="AK165" s="99"/>
      <c r="AL165" s="99"/>
      <c r="AM165" s="99"/>
      <c r="AN165" s="99"/>
      <c r="AO165" s="99"/>
      <c r="AP165" s="99"/>
      <c r="AQ165" s="99"/>
      <c r="AR165" s="99"/>
      <c r="AS165" s="99"/>
      <c r="AT165" s="99"/>
      <c r="AU165" s="99"/>
      <c r="AV165" s="99"/>
      <c r="AW165" s="99"/>
      <c r="AX165" s="99"/>
      <c r="AY165" s="99"/>
      <c r="AZ165" s="99"/>
      <c r="BA165" s="99"/>
      <c r="BB165" s="99"/>
      <c r="BC165" s="99"/>
      <c r="BD165" s="99"/>
      <c r="BE165" s="99"/>
      <c r="BF165" s="99"/>
      <c r="BG165" s="99"/>
      <c r="BH165" s="99"/>
      <c r="BI165" s="99"/>
      <c r="BJ165" s="99"/>
      <c r="BK165" s="99"/>
      <c r="BL165" s="99"/>
      <c r="BM165" s="99"/>
      <c r="BN165" s="99"/>
      <c r="BO165" s="99"/>
      <c r="BP165" s="99"/>
      <c r="BQ165" s="99"/>
      <c r="BR165" s="99"/>
    </row>
    <row r="166" spans="4:70">
      <c r="D166" s="99"/>
      <c r="E166" s="99"/>
      <c r="F166" s="99"/>
      <c r="G166" s="99"/>
      <c r="H166" s="99"/>
      <c r="I166" s="99"/>
      <c r="J166" s="99"/>
      <c r="K166" s="99"/>
      <c r="L166" s="99"/>
      <c r="M166" s="99"/>
      <c r="N166" s="99"/>
      <c r="O166" s="494"/>
      <c r="P166" s="100"/>
      <c r="Q166" s="99"/>
      <c r="R166" s="99"/>
      <c r="S166" s="99"/>
      <c r="T166" s="99"/>
      <c r="U166" s="99"/>
      <c r="V166" s="99"/>
      <c r="W166" s="99"/>
      <c r="X166" s="99"/>
      <c r="Y166" s="99"/>
      <c r="Z166" s="99"/>
      <c r="AA166" s="494"/>
      <c r="AB166" s="100"/>
      <c r="AC166" s="99"/>
      <c r="AD166" s="99"/>
      <c r="AE166" s="99"/>
      <c r="AF166" s="99"/>
      <c r="AG166" s="99"/>
      <c r="AH166" s="99"/>
      <c r="AI166" s="99"/>
      <c r="AJ166" s="99"/>
      <c r="AK166" s="99"/>
      <c r="AL166" s="99"/>
      <c r="AM166" s="99"/>
      <c r="AN166" s="99"/>
      <c r="AO166" s="99"/>
      <c r="AP166" s="99"/>
      <c r="AQ166" s="99"/>
      <c r="AR166" s="99"/>
      <c r="AS166" s="99"/>
      <c r="AT166" s="99"/>
      <c r="AU166" s="99"/>
      <c r="AV166" s="99"/>
      <c r="AW166" s="99"/>
      <c r="AX166" s="99"/>
      <c r="AY166" s="99"/>
      <c r="AZ166" s="99"/>
      <c r="BA166" s="99"/>
      <c r="BB166" s="99"/>
      <c r="BC166" s="99"/>
      <c r="BD166" s="99"/>
      <c r="BE166" s="99"/>
      <c r="BF166" s="99"/>
      <c r="BG166" s="99"/>
      <c r="BH166" s="99"/>
      <c r="BI166" s="99"/>
      <c r="BJ166" s="99"/>
      <c r="BK166" s="99"/>
      <c r="BL166" s="99"/>
      <c r="BM166" s="99"/>
      <c r="BN166" s="99"/>
      <c r="BO166" s="99"/>
      <c r="BP166" s="99"/>
      <c r="BQ166" s="99"/>
      <c r="BR166" s="99"/>
    </row>
    <row r="167" spans="4:70">
      <c r="D167" s="99"/>
      <c r="E167" s="99"/>
      <c r="F167" s="99"/>
      <c r="G167" s="99"/>
      <c r="H167" s="99"/>
      <c r="I167" s="99"/>
      <c r="J167" s="99"/>
      <c r="K167" s="99"/>
      <c r="L167" s="99"/>
      <c r="M167" s="99"/>
      <c r="N167" s="99"/>
      <c r="O167" s="494"/>
      <c r="P167" s="100"/>
      <c r="Q167" s="99"/>
      <c r="R167" s="99"/>
      <c r="S167" s="99"/>
      <c r="T167" s="99"/>
      <c r="U167" s="99"/>
      <c r="V167" s="99"/>
      <c r="W167" s="99"/>
      <c r="X167" s="99"/>
      <c r="Y167" s="99"/>
      <c r="Z167" s="99"/>
      <c r="AA167" s="494"/>
      <c r="AB167" s="100"/>
      <c r="AC167" s="99"/>
      <c r="AD167" s="99"/>
      <c r="AE167" s="99"/>
      <c r="AF167" s="99"/>
      <c r="AG167" s="99"/>
      <c r="AH167" s="99"/>
      <c r="AI167" s="99"/>
      <c r="AJ167" s="99"/>
      <c r="AK167" s="99"/>
      <c r="AL167" s="99"/>
      <c r="AM167" s="99"/>
      <c r="AN167" s="99"/>
      <c r="AO167" s="99"/>
      <c r="AP167" s="99"/>
      <c r="AQ167" s="99"/>
      <c r="AR167" s="99"/>
      <c r="AS167" s="99"/>
      <c r="AT167" s="99"/>
      <c r="AU167" s="99"/>
      <c r="AV167" s="99"/>
      <c r="AW167" s="99"/>
      <c r="AX167" s="99"/>
      <c r="AY167" s="99"/>
      <c r="AZ167" s="99"/>
      <c r="BA167" s="99"/>
      <c r="BB167" s="99"/>
      <c r="BC167" s="99"/>
      <c r="BD167" s="99"/>
      <c r="BE167" s="99"/>
      <c r="BF167" s="99"/>
      <c r="BG167" s="99"/>
      <c r="BH167" s="99"/>
      <c r="BI167" s="99"/>
      <c r="BJ167" s="99"/>
      <c r="BK167" s="99"/>
      <c r="BL167" s="99"/>
      <c r="BM167" s="99"/>
      <c r="BN167" s="99"/>
      <c r="BO167" s="99"/>
      <c r="BP167" s="99"/>
      <c r="BQ167" s="99"/>
      <c r="BR167" s="99"/>
    </row>
    <row r="168" spans="4:70">
      <c r="D168" s="99"/>
      <c r="E168" s="99"/>
      <c r="F168" s="99"/>
      <c r="G168" s="99"/>
      <c r="H168" s="99"/>
      <c r="I168" s="99"/>
      <c r="J168" s="99"/>
      <c r="K168" s="99"/>
      <c r="L168" s="99"/>
      <c r="M168" s="99"/>
      <c r="N168" s="99"/>
      <c r="O168" s="494"/>
      <c r="P168" s="100"/>
      <c r="Q168" s="99"/>
      <c r="R168" s="99"/>
      <c r="S168" s="99"/>
      <c r="T168" s="99"/>
      <c r="U168" s="99"/>
      <c r="V168" s="99"/>
      <c r="W168" s="99"/>
      <c r="X168" s="99"/>
      <c r="Y168" s="99"/>
      <c r="Z168" s="99"/>
      <c r="AA168" s="494"/>
      <c r="AB168" s="100"/>
      <c r="AC168" s="99"/>
      <c r="AD168" s="99"/>
      <c r="AE168" s="99"/>
      <c r="AF168" s="99"/>
      <c r="AG168" s="99"/>
      <c r="AH168" s="99"/>
      <c r="AI168" s="99"/>
      <c r="AJ168" s="99"/>
      <c r="AK168" s="99"/>
      <c r="AL168" s="99"/>
      <c r="AM168" s="99"/>
      <c r="AN168" s="99"/>
      <c r="AO168" s="99"/>
      <c r="AP168" s="99"/>
      <c r="AQ168" s="99"/>
      <c r="AR168" s="99"/>
      <c r="AS168" s="99"/>
      <c r="AT168" s="99"/>
      <c r="AU168" s="99"/>
      <c r="AV168" s="99"/>
      <c r="AW168" s="99"/>
      <c r="AX168" s="99"/>
      <c r="AY168" s="99"/>
      <c r="AZ168" s="99"/>
      <c r="BA168" s="99"/>
      <c r="BB168" s="99"/>
      <c r="BC168" s="99"/>
      <c r="BD168" s="99"/>
      <c r="BE168" s="99"/>
      <c r="BF168" s="99"/>
      <c r="BG168" s="99"/>
      <c r="BH168" s="99"/>
      <c r="BI168" s="99"/>
      <c r="BJ168" s="99"/>
      <c r="BK168" s="99"/>
      <c r="BL168" s="99"/>
      <c r="BM168" s="99"/>
      <c r="BN168" s="99"/>
      <c r="BO168" s="99"/>
      <c r="BP168" s="99"/>
      <c r="BQ168" s="99"/>
      <c r="BR168" s="99"/>
    </row>
    <row r="169" spans="4:70">
      <c r="D169" s="99"/>
      <c r="E169" s="99"/>
      <c r="F169" s="99"/>
      <c r="G169" s="99"/>
      <c r="H169" s="99"/>
      <c r="I169" s="99"/>
      <c r="J169" s="99"/>
      <c r="K169" s="99"/>
      <c r="L169" s="99"/>
      <c r="M169" s="99"/>
      <c r="N169" s="99"/>
      <c r="O169" s="494"/>
      <c r="P169" s="100"/>
      <c r="Q169" s="99"/>
      <c r="R169" s="99"/>
      <c r="S169" s="99"/>
      <c r="T169" s="99"/>
      <c r="U169" s="99"/>
      <c r="V169" s="99"/>
      <c r="W169" s="99"/>
      <c r="X169" s="99"/>
      <c r="Y169" s="99"/>
      <c r="Z169" s="99"/>
      <c r="AA169" s="494"/>
      <c r="AB169" s="100"/>
      <c r="AC169" s="99"/>
      <c r="AD169" s="99"/>
      <c r="AE169" s="99"/>
      <c r="AF169" s="99"/>
      <c r="AG169" s="99"/>
      <c r="AH169" s="99"/>
      <c r="AI169" s="99"/>
      <c r="AJ169" s="99"/>
      <c r="AK169" s="99"/>
      <c r="AL169" s="99"/>
      <c r="AM169" s="99"/>
      <c r="AN169" s="99"/>
      <c r="AO169" s="99"/>
      <c r="AP169" s="99"/>
      <c r="AQ169" s="99"/>
      <c r="AR169" s="99"/>
      <c r="AS169" s="99"/>
      <c r="AT169" s="99"/>
      <c r="AU169" s="99"/>
      <c r="AV169" s="99"/>
      <c r="AW169" s="99"/>
      <c r="AX169" s="99"/>
      <c r="AY169" s="99"/>
      <c r="AZ169" s="99"/>
      <c r="BA169" s="99"/>
      <c r="BB169" s="99"/>
      <c r="BC169" s="99"/>
      <c r="BD169" s="99"/>
      <c r="BE169" s="99"/>
      <c r="BF169" s="99"/>
      <c r="BG169" s="99"/>
      <c r="BH169" s="99"/>
      <c r="BI169" s="99"/>
      <c r="BJ169" s="99"/>
      <c r="BK169" s="99"/>
      <c r="BL169" s="99"/>
      <c r="BM169" s="99"/>
      <c r="BN169" s="99"/>
      <c r="BO169" s="99"/>
      <c r="BP169" s="99"/>
      <c r="BQ169" s="99"/>
      <c r="BR169" s="99"/>
    </row>
    <row r="170" spans="4:70">
      <c r="D170" s="99"/>
      <c r="E170" s="99"/>
      <c r="F170" s="99"/>
      <c r="G170" s="99"/>
      <c r="H170" s="99"/>
      <c r="I170" s="99"/>
      <c r="J170" s="99"/>
      <c r="K170" s="99"/>
      <c r="L170" s="99"/>
      <c r="M170" s="99"/>
      <c r="N170" s="99"/>
      <c r="O170" s="494"/>
      <c r="P170" s="100"/>
      <c r="Q170" s="99"/>
      <c r="R170" s="99"/>
      <c r="S170" s="99"/>
      <c r="T170" s="99"/>
      <c r="U170" s="99"/>
      <c r="V170" s="99"/>
      <c r="W170" s="99"/>
      <c r="X170" s="99"/>
      <c r="Y170" s="99"/>
      <c r="Z170" s="99"/>
      <c r="AA170" s="494"/>
      <c r="AB170" s="100"/>
      <c r="AC170" s="99"/>
      <c r="AD170" s="99"/>
      <c r="AE170" s="99"/>
      <c r="AF170" s="99"/>
      <c r="AG170" s="99"/>
      <c r="AH170" s="99"/>
      <c r="AI170" s="99"/>
      <c r="AJ170" s="99"/>
      <c r="AK170" s="99"/>
      <c r="AL170" s="99"/>
      <c r="AM170" s="99"/>
      <c r="AN170" s="99"/>
      <c r="AO170" s="99"/>
      <c r="AP170" s="99"/>
      <c r="AQ170" s="99"/>
      <c r="AR170" s="99"/>
      <c r="AS170" s="99"/>
      <c r="AT170" s="99"/>
      <c r="AU170" s="99"/>
      <c r="AV170" s="99"/>
      <c r="AW170" s="99"/>
      <c r="AX170" s="99"/>
      <c r="AY170" s="99"/>
      <c r="AZ170" s="99"/>
      <c r="BA170" s="99"/>
      <c r="BB170" s="99"/>
      <c r="BC170" s="99"/>
      <c r="BD170" s="99"/>
      <c r="BE170" s="99"/>
      <c r="BF170" s="99"/>
      <c r="BG170" s="99"/>
      <c r="BH170" s="99"/>
      <c r="BI170" s="99"/>
      <c r="BJ170" s="99"/>
      <c r="BK170" s="99"/>
      <c r="BL170" s="99"/>
      <c r="BM170" s="99"/>
      <c r="BN170" s="99"/>
      <c r="BO170" s="99"/>
      <c r="BP170" s="99"/>
      <c r="BQ170" s="99"/>
      <c r="BR170" s="99"/>
    </row>
    <row r="171" spans="4:70">
      <c r="D171" s="99"/>
      <c r="E171" s="99"/>
      <c r="F171" s="99"/>
      <c r="G171" s="99"/>
      <c r="H171" s="99"/>
      <c r="I171" s="99"/>
      <c r="J171" s="99"/>
      <c r="K171" s="99"/>
      <c r="L171" s="99"/>
      <c r="M171" s="99"/>
      <c r="N171" s="99"/>
      <c r="O171" s="494"/>
      <c r="P171" s="100"/>
      <c r="Q171" s="99"/>
      <c r="R171" s="99"/>
      <c r="S171" s="99"/>
      <c r="T171" s="99"/>
      <c r="U171" s="99"/>
      <c r="V171" s="99"/>
      <c r="W171" s="99"/>
      <c r="X171" s="99"/>
      <c r="Y171" s="99"/>
      <c r="Z171" s="99"/>
      <c r="AA171" s="494"/>
      <c r="AB171" s="100"/>
      <c r="AC171" s="99"/>
      <c r="AD171" s="99"/>
      <c r="AE171" s="99"/>
      <c r="AF171" s="99"/>
      <c r="AG171" s="99"/>
      <c r="AH171" s="99"/>
      <c r="AI171" s="99"/>
      <c r="AJ171" s="99"/>
      <c r="AK171" s="99"/>
      <c r="AL171" s="99"/>
      <c r="AM171" s="99"/>
      <c r="AN171" s="99"/>
      <c r="AO171" s="99"/>
      <c r="AP171" s="99"/>
      <c r="AQ171" s="99"/>
      <c r="AR171" s="99"/>
      <c r="AS171" s="99"/>
      <c r="AT171" s="99"/>
      <c r="AU171" s="99"/>
      <c r="AV171" s="99"/>
      <c r="AW171" s="99"/>
      <c r="AX171" s="99"/>
      <c r="AY171" s="99"/>
      <c r="AZ171" s="99"/>
      <c r="BA171" s="99"/>
      <c r="BB171" s="99"/>
      <c r="BC171" s="99"/>
      <c r="BD171" s="99"/>
      <c r="BE171" s="99"/>
      <c r="BF171" s="99"/>
      <c r="BG171" s="99"/>
      <c r="BH171" s="99"/>
      <c r="BI171" s="99"/>
      <c r="BJ171" s="99"/>
      <c r="BK171" s="99"/>
      <c r="BL171" s="99"/>
      <c r="BM171" s="99"/>
      <c r="BN171" s="99"/>
      <c r="BO171" s="99"/>
      <c r="BP171" s="99"/>
      <c r="BQ171" s="99"/>
      <c r="BR171" s="99"/>
    </row>
    <row r="172" spans="4:70">
      <c r="D172" s="99"/>
      <c r="E172" s="99"/>
      <c r="F172" s="99"/>
      <c r="G172" s="99"/>
      <c r="H172" s="99"/>
      <c r="I172" s="99"/>
      <c r="J172" s="99"/>
      <c r="K172" s="99"/>
      <c r="L172" s="99"/>
      <c r="M172" s="99"/>
      <c r="N172" s="99"/>
      <c r="O172" s="494"/>
      <c r="P172" s="100"/>
      <c r="Q172" s="99"/>
      <c r="R172" s="99"/>
      <c r="S172" s="99"/>
      <c r="T172" s="99"/>
      <c r="U172" s="99"/>
      <c r="V172" s="99"/>
      <c r="W172" s="99"/>
      <c r="X172" s="99"/>
      <c r="Y172" s="99"/>
      <c r="Z172" s="99"/>
      <c r="AA172" s="494"/>
      <c r="AB172" s="100"/>
      <c r="AC172" s="99"/>
      <c r="AD172" s="99"/>
      <c r="AE172" s="99"/>
      <c r="AF172" s="99"/>
      <c r="AG172" s="99"/>
      <c r="AH172" s="99"/>
      <c r="AI172" s="99"/>
      <c r="AJ172" s="99"/>
      <c r="AK172" s="99"/>
      <c r="AL172" s="99"/>
      <c r="AM172" s="99"/>
      <c r="AN172" s="99"/>
      <c r="AO172" s="99"/>
      <c r="AP172" s="99"/>
      <c r="AQ172" s="99"/>
      <c r="AR172" s="99"/>
      <c r="AS172" s="99"/>
      <c r="AT172" s="99"/>
      <c r="AU172" s="99"/>
      <c r="AV172" s="99"/>
      <c r="AW172" s="99"/>
      <c r="AX172" s="99"/>
      <c r="AY172" s="99"/>
      <c r="AZ172" s="99"/>
      <c r="BA172" s="99"/>
      <c r="BB172" s="99"/>
      <c r="BC172" s="99"/>
      <c r="BD172" s="99"/>
      <c r="BE172" s="99"/>
      <c r="BF172" s="99"/>
      <c r="BG172" s="99"/>
      <c r="BH172" s="99"/>
      <c r="BI172" s="99"/>
      <c r="BJ172" s="99"/>
      <c r="BK172" s="99"/>
      <c r="BL172" s="99"/>
      <c r="BM172" s="99"/>
      <c r="BN172" s="99"/>
      <c r="BO172" s="99"/>
      <c r="BP172" s="99"/>
      <c r="BQ172" s="99"/>
      <c r="BR172" s="99"/>
    </row>
    <row r="173" spans="4:70">
      <c r="D173" s="99"/>
      <c r="E173" s="99"/>
      <c r="F173" s="99"/>
      <c r="G173" s="99"/>
      <c r="H173" s="99"/>
      <c r="I173" s="99"/>
      <c r="J173" s="99"/>
      <c r="K173" s="99"/>
      <c r="L173" s="99"/>
      <c r="M173" s="99"/>
      <c r="N173" s="99"/>
      <c r="O173" s="494"/>
      <c r="P173" s="100"/>
      <c r="Q173" s="99"/>
      <c r="R173" s="99"/>
      <c r="S173" s="99"/>
      <c r="T173" s="99"/>
      <c r="U173" s="99"/>
      <c r="V173" s="99"/>
      <c r="W173" s="99"/>
      <c r="X173" s="99"/>
      <c r="Y173" s="99"/>
      <c r="Z173" s="99"/>
      <c r="AA173" s="494"/>
      <c r="AB173" s="100"/>
      <c r="AC173" s="99"/>
      <c r="AD173" s="99"/>
      <c r="AE173" s="99"/>
      <c r="AF173" s="99"/>
      <c r="AG173" s="99"/>
      <c r="AH173" s="99"/>
      <c r="AI173" s="99"/>
      <c r="AJ173" s="99"/>
      <c r="AK173" s="99"/>
      <c r="AL173" s="99"/>
      <c r="AM173" s="99"/>
      <c r="AN173" s="99"/>
      <c r="AO173" s="99"/>
      <c r="AP173" s="99"/>
      <c r="AQ173" s="99"/>
      <c r="AR173" s="99"/>
      <c r="AS173" s="99"/>
      <c r="AT173" s="99"/>
      <c r="AU173" s="99"/>
      <c r="AV173" s="99"/>
      <c r="AW173" s="99"/>
      <c r="AX173" s="99"/>
      <c r="AY173" s="99"/>
      <c r="AZ173" s="99"/>
      <c r="BA173" s="99"/>
      <c r="BB173" s="99"/>
      <c r="BC173" s="99"/>
      <c r="BD173" s="99"/>
      <c r="BE173" s="99"/>
      <c r="BF173" s="99"/>
      <c r="BG173" s="99"/>
      <c r="BH173" s="99"/>
      <c r="BI173" s="99"/>
      <c r="BJ173" s="99"/>
      <c r="BK173" s="99"/>
      <c r="BL173" s="99"/>
      <c r="BM173" s="99"/>
      <c r="BN173" s="99"/>
      <c r="BO173" s="99"/>
      <c r="BP173" s="99"/>
      <c r="BQ173" s="99"/>
      <c r="BR173" s="99"/>
    </row>
    <row r="174" spans="4:70">
      <c r="D174" s="99"/>
      <c r="E174" s="99"/>
      <c r="F174" s="99"/>
      <c r="G174" s="99"/>
      <c r="H174" s="99"/>
      <c r="I174" s="99"/>
      <c r="J174" s="99"/>
      <c r="K174" s="99"/>
      <c r="L174" s="99"/>
      <c r="M174" s="99"/>
      <c r="N174" s="99"/>
      <c r="O174" s="494"/>
      <c r="P174" s="100"/>
      <c r="Q174" s="99"/>
      <c r="R174" s="99"/>
      <c r="S174" s="99"/>
      <c r="T174" s="99"/>
      <c r="U174" s="99"/>
      <c r="V174" s="99"/>
      <c r="W174" s="99"/>
      <c r="X174" s="99"/>
      <c r="Y174" s="99"/>
      <c r="Z174" s="99"/>
      <c r="AA174" s="494"/>
      <c r="AB174" s="100"/>
      <c r="AC174" s="99"/>
      <c r="AD174" s="99"/>
      <c r="AE174" s="99"/>
      <c r="AF174" s="99"/>
      <c r="AG174" s="99"/>
      <c r="AH174" s="99"/>
      <c r="AI174" s="99"/>
      <c r="AJ174" s="99"/>
      <c r="AK174" s="99"/>
      <c r="AL174" s="99"/>
      <c r="AM174" s="99"/>
      <c r="AN174" s="99"/>
      <c r="AO174" s="99"/>
      <c r="AP174" s="99"/>
      <c r="AQ174" s="99"/>
      <c r="AR174" s="99"/>
      <c r="AS174" s="99"/>
      <c r="AT174" s="99"/>
      <c r="AU174" s="99"/>
      <c r="AV174" s="99"/>
      <c r="AW174" s="99"/>
      <c r="AX174" s="99"/>
      <c r="AY174" s="99"/>
      <c r="AZ174" s="99"/>
      <c r="BA174" s="99"/>
      <c r="BB174" s="99"/>
      <c r="BC174" s="99"/>
      <c r="BD174" s="99"/>
      <c r="BE174" s="99"/>
      <c r="BF174" s="99"/>
      <c r="BG174" s="99"/>
      <c r="BH174" s="99"/>
      <c r="BI174" s="99"/>
      <c r="BJ174" s="99"/>
      <c r="BK174" s="99"/>
      <c r="BL174" s="99"/>
      <c r="BM174" s="99"/>
      <c r="BN174" s="99"/>
      <c r="BO174" s="99"/>
      <c r="BP174" s="99"/>
      <c r="BQ174" s="99"/>
      <c r="BR174" s="99"/>
    </row>
    <row r="175" spans="4:70">
      <c r="D175" s="99"/>
      <c r="E175" s="99"/>
      <c r="F175" s="99"/>
      <c r="G175" s="99"/>
      <c r="H175" s="99"/>
      <c r="I175" s="99"/>
      <c r="J175" s="99"/>
      <c r="K175" s="99"/>
      <c r="L175" s="99"/>
      <c r="M175" s="99"/>
      <c r="N175" s="99"/>
      <c r="O175" s="494"/>
      <c r="P175" s="100"/>
      <c r="Q175" s="99"/>
      <c r="R175" s="99"/>
      <c r="S175" s="99"/>
      <c r="T175" s="99"/>
      <c r="U175" s="99"/>
      <c r="V175" s="99"/>
      <c r="W175" s="99"/>
      <c r="X175" s="99"/>
      <c r="Y175" s="99"/>
      <c r="Z175" s="99"/>
      <c r="AA175" s="494"/>
      <c r="AB175" s="100"/>
      <c r="AC175" s="99"/>
      <c r="AD175" s="99"/>
      <c r="AE175" s="99"/>
      <c r="AF175" s="99"/>
      <c r="AG175" s="99"/>
      <c r="AH175" s="99"/>
      <c r="AI175" s="99"/>
      <c r="AJ175" s="99"/>
      <c r="AK175" s="99"/>
      <c r="AL175" s="99"/>
      <c r="AM175" s="99"/>
      <c r="AN175" s="99"/>
      <c r="AO175" s="99"/>
      <c r="AP175" s="99"/>
      <c r="AQ175" s="99"/>
      <c r="AR175" s="99"/>
      <c r="AS175" s="99"/>
      <c r="AT175" s="99"/>
      <c r="AU175" s="99"/>
      <c r="AV175" s="99"/>
      <c r="AW175" s="99"/>
      <c r="AX175" s="99"/>
      <c r="AY175" s="99"/>
      <c r="AZ175" s="99"/>
      <c r="BA175" s="99"/>
      <c r="BB175" s="99"/>
      <c r="BC175" s="99"/>
      <c r="BD175" s="99"/>
      <c r="BE175" s="99"/>
      <c r="BF175" s="99"/>
      <c r="BG175" s="99"/>
      <c r="BH175" s="99"/>
      <c r="BI175" s="99"/>
      <c r="BJ175" s="99"/>
      <c r="BK175" s="99"/>
      <c r="BL175" s="99"/>
      <c r="BM175" s="99"/>
      <c r="BN175" s="99"/>
      <c r="BO175" s="99"/>
      <c r="BP175" s="99"/>
      <c r="BQ175" s="99"/>
      <c r="BR175" s="99"/>
    </row>
    <row r="176" spans="4:70">
      <c r="D176" s="99"/>
      <c r="E176" s="99"/>
      <c r="F176" s="99"/>
      <c r="G176" s="99"/>
      <c r="H176" s="99"/>
      <c r="I176" s="99"/>
      <c r="J176" s="99"/>
      <c r="K176" s="99"/>
      <c r="L176" s="99"/>
      <c r="M176" s="99"/>
      <c r="N176" s="99"/>
      <c r="O176" s="494"/>
      <c r="P176" s="100"/>
      <c r="Q176" s="99"/>
      <c r="R176" s="99"/>
      <c r="S176" s="99"/>
      <c r="T176" s="99"/>
      <c r="U176" s="99"/>
      <c r="V176" s="99"/>
      <c r="W176" s="99"/>
      <c r="X176" s="99"/>
      <c r="Y176" s="99"/>
      <c r="Z176" s="99"/>
      <c r="AA176" s="494"/>
      <c r="AB176" s="100"/>
      <c r="AC176" s="99"/>
      <c r="AD176" s="99"/>
      <c r="AE176" s="99"/>
      <c r="AF176" s="99"/>
      <c r="AG176" s="99"/>
      <c r="AH176" s="99"/>
      <c r="AI176" s="99"/>
      <c r="AJ176" s="99"/>
      <c r="AK176" s="99"/>
      <c r="AL176" s="99"/>
      <c r="AM176" s="99"/>
      <c r="AN176" s="99"/>
      <c r="AO176" s="99"/>
      <c r="AP176" s="99"/>
      <c r="AQ176" s="99"/>
      <c r="AR176" s="99"/>
      <c r="AS176" s="99"/>
      <c r="AT176" s="99"/>
      <c r="AU176" s="99"/>
      <c r="AV176" s="99"/>
      <c r="AW176" s="99"/>
      <c r="AX176" s="99"/>
      <c r="AY176" s="99"/>
      <c r="AZ176" s="99"/>
      <c r="BA176" s="99"/>
      <c r="BB176" s="99"/>
      <c r="BC176" s="99"/>
      <c r="BD176" s="99"/>
      <c r="BE176" s="99"/>
      <c r="BF176" s="99"/>
      <c r="BG176" s="99"/>
      <c r="BH176" s="99"/>
      <c r="BI176" s="99"/>
      <c r="BJ176" s="99"/>
      <c r="BK176" s="99"/>
      <c r="BL176" s="99"/>
      <c r="BM176" s="99"/>
      <c r="BN176" s="99"/>
      <c r="BO176" s="99"/>
      <c r="BP176" s="99"/>
      <c r="BQ176" s="99"/>
      <c r="BR176" s="99"/>
    </row>
    <row r="177" spans="4:70">
      <c r="D177" s="99"/>
      <c r="E177" s="99"/>
      <c r="F177" s="99"/>
      <c r="G177" s="99"/>
      <c r="H177" s="99"/>
      <c r="I177" s="99"/>
      <c r="J177" s="99"/>
      <c r="K177" s="99"/>
      <c r="L177" s="99"/>
      <c r="M177" s="99"/>
      <c r="N177" s="99"/>
      <c r="O177" s="494"/>
      <c r="P177" s="100"/>
      <c r="Q177" s="99"/>
      <c r="R177" s="99"/>
      <c r="S177" s="99"/>
      <c r="T177" s="99"/>
      <c r="U177" s="99"/>
      <c r="V177" s="99"/>
      <c r="W177" s="99"/>
      <c r="X177" s="99"/>
      <c r="Y177" s="99"/>
      <c r="Z177" s="99"/>
      <c r="AA177" s="494"/>
      <c r="AB177" s="100"/>
      <c r="AC177" s="99"/>
      <c r="AD177" s="99"/>
      <c r="AE177" s="99"/>
      <c r="AF177" s="99"/>
      <c r="AG177" s="99"/>
      <c r="AH177" s="99"/>
      <c r="AI177" s="99"/>
      <c r="AJ177" s="99"/>
      <c r="AK177" s="99"/>
      <c r="AL177" s="99"/>
      <c r="AM177" s="99"/>
      <c r="AN177" s="99"/>
      <c r="AO177" s="99"/>
      <c r="AP177" s="99"/>
      <c r="AQ177" s="99"/>
      <c r="AR177" s="99"/>
      <c r="AS177" s="99"/>
      <c r="AT177" s="99"/>
      <c r="AU177" s="99"/>
      <c r="AV177" s="99"/>
      <c r="AW177" s="99"/>
      <c r="AX177" s="99"/>
      <c r="AY177" s="99"/>
      <c r="AZ177" s="99"/>
      <c r="BA177" s="99"/>
      <c r="BB177" s="99"/>
      <c r="BC177" s="99"/>
      <c r="BD177" s="99"/>
      <c r="BE177" s="99"/>
      <c r="BF177" s="99"/>
      <c r="BG177" s="99"/>
      <c r="BH177" s="99"/>
      <c r="BI177" s="99"/>
      <c r="BJ177" s="99"/>
      <c r="BK177" s="99"/>
      <c r="BL177" s="99"/>
      <c r="BM177" s="99"/>
      <c r="BN177" s="99"/>
      <c r="BO177" s="99"/>
      <c r="BP177" s="99"/>
      <c r="BQ177" s="99"/>
      <c r="BR177" s="99"/>
    </row>
    <row r="178" spans="4:70">
      <c r="D178" s="99"/>
      <c r="E178" s="99"/>
      <c r="F178" s="99"/>
      <c r="G178" s="99"/>
      <c r="H178" s="99"/>
      <c r="I178" s="99"/>
      <c r="J178" s="99"/>
      <c r="K178" s="99"/>
      <c r="L178" s="99"/>
      <c r="M178" s="99"/>
      <c r="N178" s="99"/>
      <c r="O178" s="494"/>
      <c r="P178" s="100"/>
      <c r="Q178" s="99"/>
      <c r="R178" s="99"/>
      <c r="S178" s="99"/>
      <c r="T178" s="99"/>
      <c r="U178" s="99"/>
      <c r="V178" s="99"/>
      <c r="W178" s="99"/>
      <c r="X178" s="99"/>
      <c r="Y178" s="99"/>
      <c r="Z178" s="99"/>
      <c r="AA178" s="494"/>
      <c r="AB178" s="100"/>
      <c r="AC178" s="99"/>
      <c r="AD178" s="99"/>
      <c r="AE178" s="99"/>
      <c r="AF178" s="99"/>
      <c r="AG178" s="99"/>
      <c r="AH178" s="99"/>
      <c r="AI178" s="99"/>
      <c r="AJ178" s="99"/>
      <c r="AK178" s="99"/>
      <c r="AL178" s="99"/>
      <c r="AM178" s="99"/>
      <c r="AN178" s="99"/>
      <c r="AO178" s="99"/>
      <c r="AP178" s="99"/>
      <c r="AQ178" s="99"/>
      <c r="AR178" s="99"/>
      <c r="AS178" s="99"/>
      <c r="AT178" s="99"/>
      <c r="AU178" s="99"/>
      <c r="AV178" s="99"/>
      <c r="AW178" s="99"/>
      <c r="AX178" s="99"/>
      <c r="AY178" s="99"/>
      <c r="AZ178" s="99"/>
      <c r="BA178" s="99"/>
      <c r="BB178" s="99"/>
      <c r="BC178" s="99"/>
      <c r="BD178" s="99"/>
      <c r="BE178" s="99"/>
      <c r="BF178" s="99"/>
      <c r="BG178" s="99"/>
      <c r="BH178" s="99"/>
      <c r="BI178" s="99"/>
      <c r="BJ178" s="99"/>
      <c r="BK178" s="99"/>
      <c r="BL178" s="99"/>
      <c r="BM178" s="99"/>
      <c r="BN178" s="99"/>
      <c r="BO178" s="99"/>
      <c r="BP178" s="99"/>
      <c r="BQ178" s="99"/>
      <c r="BR178" s="99"/>
    </row>
    <row r="179" spans="4:70">
      <c r="D179" s="99"/>
      <c r="E179" s="99"/>
      <c r="F179" s="99"/>
      <c r="G179" s="99"/>
      <c r="H179" s="99"/>
      <c r="I179" s="99"/>
      <c r="J179" s="99"/>
      <c r="K179" s="99"/>
      <c r="L179" s="99"/>
      <c r="M179" s="99"/>
      <c r="N179" s="99"/>
      <c r="O179" s="494"/>
      <c r="P179" s="100"/>
      <c r="Q179" s="99"/>
      <c r="R179" s="99"/>
      <c r="S179" s="99"/>
      <c r="T179" s="99"/>
      <c r="U179" s="99"/>
      <c r="V179" s="99"/>
      <c r="W179" s="99"/>
      <c r="X179" s="99"/>
      <c r="Y179" s="99"/>
      <c r="Z179" s="99"/>
      <c r="AA179" s="494"/>
      <c r="AB179" s="100"/>
      <c r="AC179" s="99"/>
      <c r="AD179" s="99"/>
      <c r="AE179" s="99"/>
      <c r="AF179" s="99"/>
      <c r="AG179" s="99"/>
      <c r="AH179" s="99"/>
      <c r="AI179" s="99"/>
      <c r="AJ179" s="99"/>
      <c r="AK179" s="99"/>
      <c r="AL179" s="99"/>
      <c r="AM179" s="99"/>
      <c r="AN179" s="99"/>
      <c r="AO179" s="99"/>
      <c r="AP179" s="99"/>
      <c r="AQ179" s="99"/>
      <c r="AR179" s="99"/>
      <c r="AS179" s="99"/>
      <c r="AT179" s="99"/>
      <c r="AU179" s="99"/>
      <c r="AV179" s="99"/>
      <c r="AW179" s="99"/>
      <c r="AX179" s="99"/>
      <c r="AY179" s="99"/>
      <c r="AZ179" s="99"/>
      <c r="BA179" s="99"/>
      <c r="BB179" s="99"/>
      <c r="BC179" s="99"/>
      <c r="BD179" s="99"/>
      <c r="BE179" s="99"/>
      <c r="BF179" s="99"/>
      <c r="BG179" s="99"/>
      <c r="BH179" s="99"/>
      <c r="BI179" s="99"/>
      <c r="BJ179" s="99"/>
      <c r="BK179" s="99"/>
      <c r="BL179" s="99"/>
      <c r="BM179" s="99"/>
      <c r="BN179" s="99"/>
      <c r="BO179" s="99"/>
      <c r="BP179" s="99"/>
      <c r="BQ179" s="99"/>
      <c r="BR179" s="99"/>
    </row>
    <row r="180" spans="4:70">
      <c r="D180" s="99"/>
      <c r="E180" s="99"/>
      <c r="F180" s="99"/>
      <c r="G180" s="99"/>
      <c r="H180" s="99"/>
      <c r="I180" s="99"/>
      <c r="J180" s="99"/>
      <c r="K180" s="99"/>
      <c r="L180" s="99"/>
      <c r="M180" s="99"/>
      <c r="N180" s="99"/>
      <c r="O180" s="494"/>
      <c r="P180" s="100"/>
      <c r="Q180" s="99"/>
      <c r="R180" s="99"/>
      <c r="S180" s="99"/>
      <c r="T180" s="99"/>
      <c r="U180" s="99"/>
      <c r="V180" s="99"/>
      <c r="W180" s="99"/>
      <c r="X180" s="99"/>
      <c r="Y180" s="99"/>
      <c r="Z180" s="99"/>
      <c r="AA180" s="494"/>
      <c r="AB180" s="100"/>
      <c r="AC180" s="99"/>
      <c r="AD180" s="99"/>
      <c r="AE180" s="99"/>
      <c r="AF180" s="99"/>
      <c r="AG180" s="99"/>
      <c r="AH180" s="99"/>
      <c r="AI180" s="99"/>
      <c r="AJ180" s="99"/>
      <c r="AK180" s="99"/>
      <c r="AL180" s="99"/>
      <c r="AM180" s="99"/>
      <c r="AN180" s="99"/>
      <c r="AO180" s="99"/>
      <c r="AP180" s="99"/>
      <c r="AQ180" s="99"/>
      <c r="AR180" s="99"/>
      <c r="AS180" s="99"/>
      <c r="AT180" s="99"/>
      <c r="AU180" s="99"/>
      <c r="AV180" s="99"/>
      <c r="AW180" s="99"/>
      <c r="AX180" s="99"/>
      <c r="AY180" s="99"/>
      <c r="AZ180" s="99"/>
      <c r="BA180" s="99"/>
      <c r="BB180" s="99"/>
      <c r="BC180" s="99"/>
      <c r="BD180" s="99"/>
      <c r="BE180" s="99"/>
      <c r="BF180" s="99"/>
      <c r="BG180" s="99"/>
      <c r="BH180" s="99"/>
      <c r="BI180" s="99"/>
      <c r="BJ180" s="99"/>
      <c r="BK180" s="99"/>
      <c r="BL180" s="99"/>
      <c r="BM180" s="99"/>
      <c r="BN180" s="99"/>
      <c r="BO180" s="99"/>
      <c r="BP180" s="99"/>
      <c r="BQ180" s="99"/>
      <c r="BR180" s="99"/>
    </row>
    <row r="181" spans="4:70">
      <c r="D181" s="99"/>
      <c r="E181" s="99"/>
      <c r="F181" s="99"/>
      <c r="G181" s="99"/>
      <c r="H181" s="99"/>
      <c r="I181" s="99"/>
      <c r="J181" s="99"/>
      <c r="K181" s="99"/>
      <c r="L181" s="99"/>
      <c r="M181" s="99"/>
      <c r="N181" s="99"/>
      <c r="O181" s="494"/>
      <c r="P181" s="100"/>
      <c r="Q181" s="99"/>
      <c r="R181" s="99"/>
      <c r="S181" s="99"/>
      <c r="T181" s="99"/>
      <c r="U181" s="99"/>
      <c r="V181" s="99"/>
      <c r="W181" s="99"/>
      <c r="X181" s="99"/>
      <c r="Y181" s="99"/>
      <c r="Z181" s="99"/>
      <c r="AA181" s="494"/>
      <c r="AB181" s="100"/>
      <c r="AC181" s="99"/>
      <c r="AD181" s="99"/>
      <c r="AE181" s="99"/>
      <c r="AF181" s="99"/>
      <c r="AG181" s="99"/>
      <c r="AH181" s="99"/>
      <c r="AI181" s="99"/>
      <c r="AJ181" s="99"/>
      <c r="AK181" s="99"/>
      <c r="AL181" s="99"/>
      <c r="AM181" s="99"/>
      <c r="AN181" s="99"/>
      <c r="AO181" s="99"/>
      <c r="AP181" s="99"/>
      <c r="AQ181" s="99"/>
      <c r="AR181" s="99"/>
      <c r="AS181" s="99"/>
      <c r="AT181" s="99"/>
      <c r="AU181" s="99"/>
      <c r="AV181" s="99"/>
      <c r="AW181" s="99"/>
      <c r="AX181" s="99"/>
      <c r="AY181" s="99"/>
      <c r="AZ181" s="99"/>
      <c r="BA181" s="99"/>
      <c r="BB181" s="99"/>
      <c r="BC181" s="99"/>
      <c r="BD181" s="99"/>
      <c r="BE181" s="99"/>
      <c r="BF181" s="99"/>
      <c r="BG181" s="99"/>
      <c r="BH181" s="99"/>
      <c r="BI181" s="99"/>
      <c r="BJ181" s="99"/>
      <c r="BK181" s="99"/>
      <c r="BL181" s="99"/>
      <c r="BM181" s="99"/>
      <c r="BN181" s="99"/>
      <c r="BO181" s="99"/>
      <c r="BP181" s="99"/>
      <c r="BQ181" s="99"/>
      <c r="BR181" s="99"/>
    </row>
    <row r="182" spans="4:70">
      <c r="D182" s="99"/>
      <c r="E182" s="99"/>
      <c r="F182" s="99"/>
      <c r="G182" s="99"/>
      <c r="H182" s="99"/>
      <c r="I182" s="99"/>
      <c r="J182" s="99"/>
      <c r="K182" s="99"/>
      <c r="L182" s="99"/>
      <c r="M182" s="99"/>
      <c r="N182" s="99"/>
      <c r="O182" s="494"/>
      <c r="P182" s="100"/>
      <c r="Q182" s="99"/>
      <c r="R182" s="99"/>
      <c r="S182" s="99"/>
      <c r="T182" s="99"/>
      <c r="U182" s="99"/>
      <c r="V182" s="99"/>
      <c r="W182" s="99"/>
      <c r="X182" s="99"/>
      <c r="Y182" s="99"/>
      <c r="Z182" s="99"/>
      <c r="AA182" s="494"/>
      <c r="AB182" s="100"/>
      <c r="AC182" s="99"/>
      <c r="AD182" s="99"/>
      <c r="AE182" s="99"/>
      <c r="AF182" s="99"/>
      <c r="AG182" s="99"/>
      <c r="AH182" s="99"/>
      <c r="AI182" s="99"/>
      <c r="AJ182" s="99"/>
      <c r="AK182" s="99"/>
      <c r="AL182" s="99"/>
      <c r="AM182" s="99"/>
      <c r="AN182" s="99"/>
      <c r="AO182" s="99"/>
      <c r="AP182" s="99"/>
      <c r="AQ182" s="99"/>
      <c r="AR182" s="99"/>
      <c r="AS182" s="99"/>
      <c r="AT182" s="99"/>
      <c r="AU182" s="99"/>
      <c r="AV182" s="99"/>
      <c r="AW182" s="99"/>
      <c r="AX182" s="99"/>
      <c r="AY182" s="99"/>
      <c r="AZ182" s="99"/>
      <c r="BA182" s="99"/>
      <c r="BB182" s="99"/>
      <c r="BC182" s="99"/>
      <c r="BD182" s="99"/>
      <c r="BE182" s="99"/>
      <c r="BF182" s="99"/>
      <c r="BG182" s="99"/>
      <c r="BH182" s="99"/>
      <c r="BI182" s="99"/>
      <c r="BJ182" s="99"/>
      <c r="BK182" s="99"/>
      <c r="BL182" s="99"/>
      <c r="BM182" s="99"/>
      <c r="BN182" s="99"/>
      <c r="BO182" s="99"/>
      <c r="BP182" s="99"/>
      <c r="BQ182" s="99"/>
      <c r="BR182" s="99"/>
    </row>
    <row r="183" spans="4:70">
      <c r="D183" s="99"/>
      <c r="E183" s="99"/>
      <c r="F183" s="99"/>
      <c r="G183" s="99"/>
      <c r="H183" s="99"/>
      <c r="I183" s="99"/>
      <c r="J183" s="99"/>
      <c r="K183" s="99"/>
      <c r="L183" s="99"/>
      <c r="M183" s="99"/>
      <c r="N183" s="99"/>
      <c r="O183" s="494"/>
      <c r="P183" s="100"/>
      <c r="Q183" s="99"/>
      <c r="R183" s="99"/>
      <c r="S183" s="99"/>
      <c r="T183" s="99"/>
      <c r="U183" s="99"/>
      <c r="V183" s="99"/>
      <c r="W183" s="99"/>
      <c r="X183" s="99"/>
      <c r="Y183" s="99"/>
      <c r="Z183" s="99"/>
      <c r="AA183" s="494"/>
      <c r="AB183" s="100"/>
      <c r="AC183" s="99"/>
      <c r="AD183" s="99"/>
      <c r="AE183" s="99"/>
      <c r="AF183" s="99"/>
      <c r="AG183" s="99"/>
      <c r="AH183" s="99"/>
      <c r="AI183" s="99"/>
      <c r="AJ183" s="99"/>
      <c r="AK183" s="99"/>
      <c r="AL183" s="99"/>
      <c r="AM183" s="99"/>
      <c r="AN183" s="99"/>
      <c r="AO183" s="99"/>
      <c r="AP183" s="99"/>
      <c r="AQ183" s="99"/>
      <c r="AR183" s="99"/>
      <c r="AS183" s="99"/>
      <c r="AT183" s="99"/>
      <c r="AU183" s="99"/>
      <c r="AV183" s="99"/>
      <c r="AW183" s="99"/>
      <c r="AX183" s="99"/>
      <c r="AY183" s="99"/>
      <c r="AZ183" s="99"/>
      <c r="BA183" s="99"/>
      <c r="BB183" s="99"/>
      <c r="BC183" s="99"/>
      <c r="BD183" s="99"/>
      <c r="BE183" s="99"/>
      <c r="BF183" s="99"/>
      <c r="BG183" s="99"/>
      <c r="BH183" s="99"/>
      <c r="BI183" s="99"/>
      <c r="BJ183" s="99"/>
      <c r="BK183" s="99"/>
      <c r="BL183" s="99"/>
      <c r="BM183" s="99"/>
      <c r="BN183" s="99"/>
      <c r="BO183" s="99"/>
      <c r="BP183" s="99"/>
      <c r="BQ183" s="99"/>
      <c r="BR183" s="99"/>
    </row>
    <row r="184" spans="4:70">
      <c r="D184" s="99"/>
      <c r="E184" s="99"/>
      <c r="F184" s="99"/>
      <c r="G184" s="99"/>
      <c r="H184" s="99"/>
      <c r="I184" s="99"/>
      <c r="J184" s="99"/>
      <c r="K184" s="99"/>
      <c r="L184" s="99"/>
      <c r="M184" s="99"/>
      <c r="N184" s="99"/>
      <c r="O184" s="494"/>
      <c r="P184" s="100"/>
      <c r="Q184" s="99"/>
      <c r="R184" s="99"/>
      <c r="S184" s="99"/>
      <c r="T184" s="99"/>
      <c r="U184" s="99"/>
      <c r="V184" s="99"/>
      <c r="W184" s="99"/>
      <c r="X184" s="99"/>
      <c r="Y184" s="99"/>
      <c r="Z184" s="99"/>
      <c r="AA184" s="494"/>
      <c r="AB184" s="100"/>
      <c r="AC184" s="99"/>
      <c r="AD184" s="99"/>
      <c r="AE184" s="99"/>
      <c r="AF184" s="99"/>
      <c r="AG184" s="99"/>
      <c r="AH184" s="99"/>
      <c r="AI184" s="99"/>
      <c r="AJ184" s="99"/>
      <c r="AK184" s="99"/>
      <c r="AL184" s="99"/>
      <c r="AM184" s="99"/>
      <c r="AN184" s="99"/>
      <c r="AO184" s="99"/>
      <c r="AP184" s="99"/>
      <c r="AQ184" s="99"/>
      <c r="AR184" s="99"/>
      <c r="AS184" s="99"/>
      <c r="AT184" s="99"/>
      <c r="AU184" s="99"/>
      <c r="AV184" s="99"/>
      <c r="AW184" s="99"/>
      <c r="AX184" s="99"/>
      <c r="AY184" s="99"/>
      <c r="AZ184" s="99"/>
      <c r="BA184" s="99"/>
      <c r="BB184" s="99"/>
      <c r="BC184" s="99"/>
      <c r="BD184" s="99"/>
      <c r="BE184" s="99"/>
      <c r="BF184" s="99"/>
      <c r="BG184" s="99"/>
      <c r="BH184" s="99"/>
      <c r="BI184" s="99"/>
      <c r="BJ184" s="99"/>
      <c r="BK184" s="99"/>
      <c r="BL184" s="99"/>
      <c r="BM184" s="99"/>
      <c r="BN184" s="99"/>
      <c r="BO184" s="99"/>
      <c r="BP184" s="99"/>
      <c r="BQ184" s="99"/>
      <c r="BR184" s="99"/>
    </row>
    <row r="185" spans="4:70">
      <c r="D185" s="99"/>
      <c r="E185" s="99"/>
      <c r="F185" s="99"/>
      <c r="G185" s="99"/>
      <c r="H185" s="99"/>
      <c r="I185" s="99"/>
      <c r="J185" s="99"/>
      <c r="K185" s="99"/>
      <c r="L185" s="99"/>
      <c r="M185" s="99"/>
      <c r="N185" s="99"/>
      <c r="O185" s="494"/>
      <c r="P185" s="100"/>
      <c r="Q185" s="99"/>
      <c r="R185" s="99"/>
      <c r="S185" s="99"/>
      <c r="T185" s="99"/>
      <c r="U185" s="99"/>
      <c r="V185" s="99"/>
      <c r="W185" s="99"/>
      <c r="X185" s="99"/>
      <c r="Y185" s="99"/>
      <c r="Z185" s="99"/>
      <c r="AA185" s="494"/>
      <c r="AB185" s="100"/>
      <c r="AC185" s="99"/>
      <c r="AD185" s="99"/>
      <c r="AE185" s="99"/>
      <c r="AF185" s="99"/>
      <c r="AG185" s="99"/>
      <c r="AH185" s="99"/>
      <c r="AI185" s="99"/>
      <c r="AJ185" s="99"/>
      <c r="AK185" s="99"/>
      <c r="AL185" s="99"/>
      <c r="AM185" s="99"/>
      <c r="AN185" s="99"/>
      <c r="AO185" s="99"/>
      <c r="AP185" s="99"/>
      <c r="AQ185" s="99"/>
      <c r="AR185" s="99"/>
      <c r="AS185" s="99"/>
      <c r="AT185" s="99"/>
      <c r="AU185" s="99"/>
      <c r="AV185" s="99"/>
      <c r="AW185" s="99"/>
      <c r="AX185" s="99"/>
      <c r="AY185" s="99"/>
      <c r="AZ185" s="99"/>
      <c r="BA185" s="99"/>
      <c r="BB185" s="99"/>
      <c r="BC185" s="99"/>
      <c r="BD185" s="99"/>
      <c r="BE185" s="99"/>
      <c r="BF185" s="99"/>
      <c r="BG185" s="99"/>
      <c r="BH185" s="99"/>
      <c r="BI185" s="99"/>
      <c r="BJ185" s="99"/>
      <c r="BK185" s="99"/>
      <c r="BL185" s="99"/>
      <c r="BM185" s="99"/>
      <c r="BN185" s="99"/>
      <c r="BO185" s="99"/>
      <c r="BP185" s="99"/>
      <c r="BQ185" s="99"/>
      <c r="BR185" s="99"/>
    </row>
    <row r="186" spans="4:70">
      <c r="D186" s="99"/>
      <c r="E186" s="99"/>
      <c r="F186" s="99"/>
      <c r="G186" s="99"/>
      <c r="H186" s="99"/>
      <c r="I186" s="99"/>
      <c r="J186" s="99"/>
      <c r="K186" s="99"/>
      <c r="L186" s="99"/>
      <c r="M186" s="99"/>
      <c r="N186" s="99"/>
      <c r="O186" s="494"/>
      <c r="P186" s="100"/>
      <c r="Q186" s="99"/>
      <c r="R186" s="99"/>
      <c r="S186" s="99"/>
      <c r="T186" s="99"/>
      <c r="U186" s="99"/>
      <c r="V186" s="99"/>
      <c r="W186" s="99"/>
      <c r="X186" s="99"/>
      <c r="Y186" s="99"/>
      <c r="Z186" s="99"/>
      <c r="AA186" s="494"/>
      <c r="AB186" s="100"/>
      <c r="AC186" s="99"/>
      <c r="AD186" s="99"/>
      <c r="AE186" s="99"/>
      <c r="AF186" s="99"/>
      <c r="AG186" s="99"/>
      <c r="AH186" s="99"/>
      <c r="AI186" s="99"/>
      <c r="AJ186" s="99"/>
      <c r="AK186" s="99"/>
      <c r="AL186" s="99"/>
      <c r="AM186" s="99"/>
      <c r="AN186" s="99"/>
      <c r="AO186" s="99"/>
      <c r="AP186" s="99"/>
      <c r="AQ186" s="99"/>
      <c r="AR186" s="99"/>
      <c r="AS186" s="99"/>
      <c r="AT186" s="99"/>
      <c r="AU186" s="99"/>
      <c r="AV186" s="99"/>
      <c r="AW186" s="99"/>
      <c r="AX186" s="99"/>
      <c r="AY186" s="99"/>
      <c r="AZ186" s="99"/>
      <c r="BA186" s="99"/>
      <c r="BB186" s="99"/>
      <c r="BC186" s="99"/>
      <c r="BD186" s="99"/>
      <c r="BE186" s="99"/>
      <c r="BF186" s="99"/>
      <c r="BG186" s="99"/>
      <c r="BH186" s="99"/>
      <c r="BI186" s="99"/>
      <c r="BJ186" s="99"/>
      <c r="BK186" s="99"/>
      <c r="BL186" s="99"/>
      <c r="BM186" s="99"/>
      <c r="BN186" s="99"/>
      <c r="BO186" s="99"/>
      <c r="BP186" s="99"/>
      <c r="BQ186" s="99"/>
      <c r="BR186" s="99"/>
    </row>
    <row r="187" spans="4:70">
      <c r="D187" s="99"/>
      <c r="E187" s="99"/>
      <c r="F187" s="99"/>
      <c r="G187" s="99"/>
      <c r="H187" s="99"/>
      <c r="I187" s="99"/>
      <c r="J187" s="99"/>
      <c r="K187" s="99"/>
      <c r="L187" s="99"/>
      <c r="M187" s="99"/>
      <c r="N187" s="99"/>
      <c r="O187" s="494"/>
      <c r="P187" s="100"/>
      <c r="Q187" s="99"/>
      <c r="R187" s="99"/>
      <c r="S187" s="99"/>
      <c r="T187" s="99"/>
      <c r="U187" s="99"/>
      <c r="V187" s="99"/>
      <c r="W187" s="99"/>
      <c r="X187" s="99"/>
      <c r="Y187" s="99"/>
      <c r="Z187" s="99"/>
      <c r="AA187" s="494"/>
      <c r="AB187" s="100"/>
      <c r="AC187" s="99"/>
      <c r="AD187" s="99"/>
      <c r="AE187" s="99"/>
      <c r="AF187" s="99"/>
      <c r="AG187" s="99"/>
      <c r="AH187" s="99"/>
      <c r="AI187" s="99"/>
      <c r="AJ187" s="99"/>
      <c r="AK187" s="99"/>
      <c r="AL187" s="99"/>
      <c r="AM187" s="99"/>
      <c r="AN187" s="99"/>
      <c r="AO187" s="99"/>
      <c r="AP187" s="99"/>
      <c r="AQ187" s="99"/>
      <c r="AR187" s="99"/>
      <c r="AS187" s="99"/>
      <c r="AT187" s="99"/>
      <c r="AU187" s="99"/>
      <c r="AV187" s="99"/>
      <c r="AW187" s="99"/>
      <c r="AX187" s="99"/>
      <c r="AY187" s="99"/>
      <c r="AZ187" s="99"/>
      <c r="BA187" s="99"/>
      <c r="BB187" s="99"/>
      <c r="BC187" s="99"/>
      <c r="BD187" s="99"/>
      <c r="BE187" s="99"/>
      <c r="BF187" s="99"/>
      <c r="BG187" s="99"/>
      <c r="BH187" s="99"/>
      <c r="BI187" s="99"/>
      <c r="BJ187" s="99"/>
      <c r="BK187" s="99"/>
      <c r="BL187" s="99"/>
      <c r="BM187" s="99"/>
      <c r="BN187" s="99"/>
      <c r="BO187" s="99"/>
      <c r="BP187" s="99"/>
      <c r="BQ187" s="99"/>
      <c r="BR187" s="99"/>
    </row>
    <row r="188" spans="4:70">
      <c r="D188" s="99"/>
      <c r="E188" s="99"/>
      <c r="F188" s="99"/>
      <c r="G188" s="99"/>
      <c r="H188" s="99"/>
      <c r="I188" s="99"/>
      <c r="J188" s="99"/>
      <c r="K188" s="99"/>
      <c r="L188" s="99"/>
      <c r="M188" s="99"/>
      <c r="N188" s="99"/>
      <c r="O188" s="494"/>
      <c r="P188" s="100"/>
      <c r="Q188" s="99"/>
      <c r="R188" s="99"/>
      <c r="S188" s="99"/>
      <c r="T188" s="99"/>
      <c r="U188" s="99"/>
      <c r="V188" s="99"/>
      <c r="W188" s="99"/>
      <c r="X188" s="99"/>
      <c r="Y188" s="99"/>
      <c r="Z188" s="99"/>
      <c r="AA188" s="494"/>
      <c r="AB188" s="100"/>
      <c r="AC188" s="99"/>
      <c r="AD188" s="99"/>
      <c r="AE188" s="99"/>
      <c r="AF188" s="99"/>
      <c r="AG188" s="99"/>
      <c r="AH188" s="99"/>
      <c r="AI188" s="99"/>
      <c r="AJ188" s="99"/>
      <c r="AK188" s="99"/>
      <c r="AL188" s="99"/>
      <c r="AM188" s="99"/>
      <c r="AN188" s="99"/>
      <c r="AO188" s="99"/>
      <c r="AP188" s="99"/>
      <c r="AQ188" s="99"/>
      <c r="AR188" s="99"/>
      <c r="AS188" s="99"/>
      <c r="AT188" s="99"/>
      <c r="AU188" s="99"/>
      <c r="AV188" s="99"/>
      <c r="AW188" s="99"/>
      <c r="AX188" s="99"/>
      <c r="AY188" s="99"/>
      <c r="AZ188" s="99"/>
      <c r="BA188" s="99"/>
      <c r="BB188" s="99"/>
      <c r="BC188" s="99"/>
      <c r="BD188" s="99"/>
      <c r="BE188" s="99"/>
      <c r="BF188" s="99"/>
      <c r="BG188" s="99"/>
      <c r="BH188" s="99"/>
      <c r="BI188" s="99"/>
      <c r="BJ188" s="99"/>
      <c r="BK188" s="99"/>
      <c r="BL188" s="99"/>
      <c r="BM188" s="99"/>
      <c r="BN188" s="99"/>
      <c r="BO188" s="99"/>
      <c r="BP188" s="99"/>
      <c r="BQ188" s="99"/>
      <c r="BR188" s="99"/>
    </row>
    <row r="189" spans="4:70">
      <c r="D189" s="99"/>
      <c r="E189" s="99"/>
      <c r="F189" s="99"/>
      <c r="G189" s="99"/>
      <c r="H189" s="99"/>
      <c r="I189" s="99"/>
      <c r="J189" s="99"/>
      <c r="K189" s="99"/>
      <c r="L189" s="99"/>
      <c r="M189" s="99"/>
      <c r="N189" s="99"/>
      <c r="O189" s="494"/>
      <c r="P189" s="100"/>
      <c r="Q189" s="99"/>
      <c r="R189" s="99"/>
      <c r="S189" s="99"/>
      <c r="T189" s="99"/>
      <c r="U189" s="99"/>
      <c r="V189" s="99"/>
      <c r="W189" s="99"/>
      <c r="X189" s="99"/>
      <c r="Y189" s="99"/>
      <c r="Z189" s="99"/>
      <c r="AA189" s="494"/>
      <c r="AB189" s="100"/>
      <c r="AC189" s="99"/>
      <c r="AD189" s="99"/>
      <c r="AE189" s="99"/>
      <c r="AF189" s="99"/>
      <c r="AG189" s="99"/>
      <c r="AH189" s="99"/>
      <c r="AI189" s="99"/>
      <c r="AJ189" s="99"/>
      <c r="AK189" s="99"/>
      <c r="AL189" s="99"/>
      <c r="AM189" s="99"/>
      <c r="AN189" s="99"/>
      <c r="AO189" s="99"/>
      <c r="AP189" s="99"/>
      <c r="AQ189" s="99"/>
      <c r="AR189" s="99"/>
      <c r="AS189" s="99"/>
      <c r="AT189" s="99"/>
      <c r="AU189" s="99"/>
      <c r="AV189" s="99"/>
      <c r="AW189" s="99"/>
      <c r="AX189" s="99"/>
      <c r="AY189" s="99"/>
      <c r="AZ189" s="99"/>
      <c r="BA189" s="99"/>
      <c r="BB189" s="99"/>
      <c r="BC189" s="99"/>
      <c r="BD189" s="99"/>
      <c r="BE189" s="99"/>
      <c r="BF189" s="99"/>
      <c r="BG189" s="99"/>
      <c r="BH189" s="99"/>
      <c r="BI189" s="99"/>
      <c r="BJ189" s="99"/>
      <c r="BK189" s="99"/>
      <c r="BL189" s="99"/>
      <c r="BM189" s="99"/>
      <c r="BN189" s="99"/>
      <c r="BO189" s="99"/>
      <c r="BP189" s="99"/>
      <c r="BQ189" s="99"/>
      <c r="BR189" s="99"/>
    </row>
    <row r="190" spans="4:70">
      <c r="D190" s="99"/>
      <c r="E190" s="99"/>
      <c r="F190" s="99"/>
      <c r="G190" s="99"/>
      <c r="H190" s="99"/>
      <c r="I190" s="99"/>
      <c r="J190" s="99"/>
      <c r="K190" s="99"/>
      <c r="L190" s="99"/>
      <c r="M190" s="99"/>
      <c r="N190" s="99"/>
      <c r="O190" s="494"/>
      <c r="P190" s="100"/>
      <c r="Q190" s="99"/>
      <c r="R190" s="99"/>
      <c r="S190" s="99"/>
      <c r="T190" s="99"/>
      <c r="U190" s="99"/>
      <c r="V190" s="99"/>
      <c r="W190" s="99"/>
      <c r="X190" s="99"/>
      <c r="Y190" s="99"/>
      <c r="Z190" s="99"/>
      <c r="AA190" s="494"/>
      <c r="AB190" s="100"/>
      <c r="AC190" s="99"/>
      <c r="AD190" s="99"/>
      <c r="AE190" s="99"/>
      <c r="AF190" s="99"/>
      <c r="AG190" s="99"/>
      <c r="AH190" s="99"/>
      <c r="AI190" s="99"/>
      <c r="AJ190" s="99"/>
      <c r="AK190" s="99"/>
      <c r="AL190" s="99"/>
      <c r="AM190" s="99"/>
      <c r="AN190" s="99"/>
      <c r="AO190" s="99"/>
      <c r="AP190" s="99"/>
      <c r="AQ190" s="99"/>
      <c r="AR190" s="99"/>
      <c r="AS190" s="99"/>
      <c r="AT190" s="99"/>
      <c r="AU190" s="99"/>
      <c r="AV190" s="99"/>
      <c r="AW190" s="99"/>
      <c r="AX190" s="99"/>
      <c r="AY190" s="99"/>
      <c r="AZ190" s="99"/>
      <c r="BA190" s="99"/>
      <c r="BB190" s="99"/>
      <c r="BC190" s="99"/>
      <c r="BD190" s="99"/>
      <c r="BE190" s="99"/>
      <c r="BF190" s="99"/>
      <c r="BG190" s="99"/>
      <c r="BH190" s="99"/>
      <c r="BI190" s="99"/>
      <c r="BJ190" s="99"/>
      <c r="BK190" s="99"/>
      <c r="BL190" s="99"/>
      <c r="BM190" s="99"/>
      <c r="BN190" s="99"/>
      <c r="BO190" s="99"/>
      <c r="BP190" s="99"/>
      <c r="BQ190" s="99"/>
      <c r="BR190" s="99"/>
    </row>
    <row r="191" spans="4:70">
      <c r="D191" s="99"/>
      <c r="E191" s="99"/>
      <c r="F191" s="99"/>
      <c r="G191" s="99"/>
      <c r="H191" s="99"/>
      <c r="I191" s="99"/>
      <c r="J191" s="99"/>
      <c r="K191" s="99"/>
      <c r="L191" s="99"/>
      <c r="M191" s="99"/>
      <c r="N191" s="99"/>
      <c r="O191" s="494"/>
      <c r="P191" s="100"/>
      <c r="Q191" s="99"/>
      <c r="R191" s="99"/>
      <c r="S191" s="99"/>
      <c r="T191" s="99"/>
      <c r="U191" s="99"/>
      <c r="V191" s="99"/>
      <c r="W191" s="99"/>
      <c r="X191" s="99"/>
      <c r="Y191" s="99"/>
      <c r="Z191" s="99"/>
      <c r="AA191" s="494"/>
      <c r="AB191" s="100"/>
      <c r="AC191" s="99"/>
      <c r="AD191" s="99"/>
      <c r="AE191" s="99"/>
      <c r="AF191" s="99"/>
      <c r="AG191" s="99"/>
      <c r="AH191" s="99"/>
      <c r="AI191" s="99"/>
      <c r="AJ191" s="99"/>
      <c r="AK191" s="99"/>
      <c r="AL191" s="99"/>
      <c r="AM191" s="99"/>
      <c r="AN191" s="99"/>
      <c r="AO191" s="99"/>
      <c r="AP191" s="99"/>
      <c r="AQ191" s="99"/>
      <c r="AR191" s="99"/>
      <c r="AS191" s="99"/>
      <c r="AT191" s="99"/>
      <c r="AU191" s="99"/>
      <c r="AV191" s="99"/>
      <c r="AW191" s="99"/>
      <c r="AX191" s="99"/>
      <c r="AY191" s="99"/>
      <c r="AZ191" s="99"/>
      <c r="BA191" s="99"/>
      <c r="BB191" s="99"/>
      <c r="BC191" s="99"/>
      <c r="BD191" s="99"/>
      <c r="BE191" s="99"/>
      <c r="BF191" s="99"/>
      <c r="BG191" s="99"/>
      <c r="BH191" s="99"/>
      <c r="BI191" s="99"/>
      <c r="BJ191" s="99"/>
      <c r="BK191" s="99"/>
      <c r="BL191" s="99"/>
      <c r="BM191" s="99"/>
      <c r="BN191" s="99"/>
      <c r="BO191" s="99"/>
      <c r="BP191" s="99"/>
      <c r="BQ191" s="99"/>
      <c r="BR191" s="99"/>
    </row>
    <row r="192" spans="4:70">
      <c r="D192" s="99"/>
      <c r="E192" s="99"/>
      <c r="F192" s="99"/>
      <c r="G192" s="99"/>
      <c r="H192" s="99"/>
      <c r="I192" s="99"/>
      <c r="J192" s="99"/>
      <c r="K192" s="99"/>
      <c r="L192" s="99"/>
      <c r="M192" s="99"/>
      <c r="N192" s="99"/>
      <c r="O192" s="494"/>
      <c r="P192" s="100"/>
      <c r="Q192" s="99"/>
      <c r="R192" s="99"/>
      <c r="S192" s="99"/>
      <c r="T192" s="99"/>
      <c r="U192" s="99"/>
      <c r="V192" s="99"/>
      <c r="W192" s="99"/>
      <c r="X192" s="99"/>
      <c r="Y192" s="99"/>
      <c r="Z192" s="99"/>
      <c r="AA192" s="494"/>
      <c r="AB192" s="100"/>
      <c r="AC192" s="99"/>
      <c r="AD192" s="99"/>
      <c r="AE192" s="99"/>
      <c r="AF192" s="99"/>
      <c r="AG192" s="99"/>
      <c r="AH192" s="99"/>
      <c r="AI192" s="99"/>
      <c r="AJ192" s="99"/>
      <c r="AK192" s="99"/>
      <c r="AL192" s="99"/>
      <c r="AM192" s="99"/>
      <c r="AN192" s="99"/>
      <c r="AO192" s="99"/>
      <c r="AP192" s="99"/>
      <c r="AQ192" s="99"/>
      <c r="AR192" s="99"/>
      <c r="AS192" s="99"/>
      <c r="AT192" s="99"/>
      <c r="AU192" s="99"/>
      <c r="AV192" s="99"/>
      <c r="AW192" s="99"/>
      <c r="AX192" s="99"/>
      <c r="AY192" s="99"/>
      <c r="AZ192" s="99"/>
      <c r="BA192" s="99"/>
      <c r="BB192" s="99"/>
      <c r="BC192" s="99"/>
      <c r="BD192" s="99"/>
      <c r="BE192" s="99"/>
      <c r="BF192" s="99"/>
      <c r="BG192" s="99"/>
      <c r="BH192" s="99"/>
      <c r="BI192" s="99"/>
      <c r="BJ192" s="99"/>
      <c r="BK192" s="99"/>
      <c r="BL192" s="99"/>
      <c r="BM192" s="99"/>
      <c r="BN192" s="99"/>
      <c r="BO192" s="99"/>
      <c r="BP192" s="99"/>
      <c r="BQ192" s="99"/>
      <c r="BR192" s="99"/>
    </row>
    <row r="193" spans="4:70">
      <c r="D193" s="99"/>
      <c r="E193" s="99"/>
      <c r="F193" s="99"/>
      <c r="G193" s="99"/>
      <c r="H193" s="99"/>
      <c r="I193" s="99"/>
      <c r="J193" s="99"/>
      <c r="K193" s="99"/>
      <c r="L193" s="99"/>
      <c r="M193" s="99"/>
      <c r="N193" s="99"/>
      <c r="O193" s="494"/>
      <c r="P193" s="100"/>
      <c r="Q193" s="99"/>
      <c r="R193" s="99"/>
      <c r="S193" s="99"/>
      <c r="T193" s="99"/>
      <c r="U193" s="99"/>
      <c r="V193" s="99"/>
      <c r="W193" s="99"/>
      <c r="X193" s="99"/>
      <c r="Y193" s="99"/>
      <c r="Z193" s="99"/>
      <c r="AA193" s="494"/>
      <c r="AB193" s="100"/>
      <c r="AC193" s="99"/>
      <c r="AD193" s="99"/>
      <c r="AE193" s="99"/>
      <c r="AF193" s="99"/>
      <c r="AG193" s="99"/>
      <c r="AH193" s="99"/>
      <c r="AI193" s="99"/>
      <c r="AJ193" s="99"/>
      <c r="AK193" s="99"/>
      <c r="AL193" s="99"/>
      <c r="AM193" s="99"/>
      <c r="AN193" s="99"/>
      <c r="AO193" s="99"/>
      <c r="AP193" s="99"/>
      <c r="AQ193" s="99"/>
      <c r="AR193" s="99"/>
      <c r="AS193" s="99"/>
      <c r="AT193" s="99"/>
      <c r="AU193" s="99"/>
      <c r="AV193" s="99"/>
      <c r="AW193" s="99"/>
      <c r="AX193" s="99"/>
      <c r="AY193" s="99"/>
      <c r="AZ193" s="99"/>
      <c r="BA193" s="99"/>
      <c r="BB193" s="99"/>
      <c r="BC193" s="99"/>
      <c r="BD193" s="99"/>
      <c r="BE193" s="99"/>
      <c r="BF193" s="99"/>
      <c r="BG193" s="99"/>
      <c r="BH193" s="99"/>
      <c r="BI193" s="99"/>
      <c r="BJ193" s="99"/>
      <c r="BK193" s="99"/>
      <c r="BL193" s="99"/>
      <c r="BM193" s="99"/>
      <c r="BN193" s="99"/>
      <c r="BO193" s="99"/>
      <c r="BP193" s="99"/>
      <c r="BQ193" s="99"/>
      <c r="BR193" s="99"/>
    </row>
    <row r="194" spans="4:70">
      <c r="D194" s="99"/>
      <c r="E194" s="99"/>
      <c r="F194" s="99"/>
      <c r="G194" s="99"/>
      <c r="H194" s="99"/>
      <c r="I194" s="99"/>
      <c r="J194" s="99"/>
      <c r="K194" s="99"/>
      <c r="L194" s="99"/>
      <c r="M194" s="99"/>
      <c r="N194" s="99"/>
      <c r="O194" s="494"/>
      <c r="P194" s="100"/>
      <c r="Q194" s="99"/>
      <c r="R194" s="99"/>
      <c r="S194" s="99"/>
      <c r="T194" s="99"/>
      <c r="U194" s="99"/>
      <c r="V194" s="99"/>
      <c r="W194" s="99"/>
      <c r="X194" s="99"/>
      <c r="Y194" s="99"/>
      <c r="Z194" s="99"/>
      <c r="AA194" s="494"/>
      <c r="AB194" s="100"/>
      <c r="AC194" s="99"/>
      <c r="AD194" s="99"/>
      <c r="AE194" s="99"/>
      <c r="AF194" s="99"/>
      <c r="AG194" s="99"/>
      <c r="AH194" s="99"/>
      <c r="AI194" s="99"/>
      <c r="AJ194" s="99"/>
      <c r="AK194" s="99"/>
      <c r="AL194" s="99"/>
      <c r="AM194" s="99"/>
      <c r="AN194" s="99"/>
      <c r="AO194" s="99"/>
      <c r="AP194" s="99"/>
      <c r="AQ194" s="99"/>
      <c r="AR194" s="99"/>
      <c r="AS194" s="99"/>
      <c r="AT194" s="99"/>
      <c r="AU194" s="99"/>
      <c r="AV194" s="99"/>
      <c r="AW194" s="99"/>
      <c r="AX194" s="99"/>
      <c r="AY194" s="99"/>
      <c r="AZ194" s="99"/>
      <c r="BA194" s="99"/>
      <c r="BB194" s="99"/>
      <c r="BC194" s="99"/>
      <c r="BD194" s="99"/>
      <c r="BE194" s="99"/>
      <c r="BF194" s="99"/>
      <c r="BG194" s="99"/>
      <c r="BH194" s="99"/>
      <c r="BI194" s="99"/>
      <c r="BJ194" s="99"/>
      <c r="BK194" s="99"/>
      <c r="BL194" s="99"/>
      <c r="BM194" s="99"/>
      <c r="BN194" s="99"/>
      <c r="BO194" s="99"/>
      <c r="BP194" s="99"/>
      <c r="BQ194" s="99"/>
      <c r="BR194" s="99"/>
    </row>
    <row r="195" spans="4:70">
      <c r="D195" s="99"/>
      <c r="E195" s="99"/>
      <c r="F195" s="99"/>
      <c r="G195" s="99"/>
      <c r="H195" s="99"/>
      <c r="I195" s="99"/>
      <c r="J195" s="99"/>
      <c r="K195" s="99"/>
      <c r="L195" s="99"/>
      <c r="M195" s="99"/>
      <c r="N195" s="99"/>
      <c r="O195" s="494"/>
      <c r="P195" s="100"/>
      <c r="Q195" s="99"/>
      <c r="R195" s="99"/>
      <c r="S195" s="99"/>
      <c r="T195" s="99"/>
      <c r="U195" s="99"/>
      <c r="V195" s="99"/>
      <c r="W195" s="99"/>
      <c r="X195" s="99"/>
      <c r="Y195" s="99"/>
      <c r="Z195" s="99"/>
      <c r="AA195" s="494"/>
      <c r="AB195" s="100"/>
      <c r="AC195" s="99"/>
      <c r="AD195" s="99"/>
      <c r="AE195" s="99"/>
      <c r="AF195" s="99"/>
      <c r="AG195" s="99"/>
      <c r="AH195" s="99"/>
      <c r="AI195" s="99"/>
      <c r="AJ195" s="99"/>
      <c r="AK195" s="99"/>
      <c r="AL195" s="99"/>
      <c r="AM195" s="99"/>
      <c r="AN195" s="99"/>
      <c r="AO195" s="99"/>
      <c r="AP195" s="99"/>
      <c r="AQ195" s="99"/>
      <c r="AR195" s="99"/>
      <c r="AS195" s="99"/>
      <c r="AT195" s="99"/>
      <c r="AU195" s="99"/>
      <c r="AV195" s="99"/>
      <c r="AW195" s="99"/>
      <c r="AX195" s="99"/>
      <c r="AY195" s="99"/>
      <c r="AZ195" s="99"/>
      <c r="BA195" s="99"/>
      <c r="BB195" s="99"/>
      <c r="BC195" s="99"/>
      <c r="BD195" s="99"/>
      <c r="BE195" s="99"/>
      <c r="BF195" s="99"/>
      <c r="BG195" s="99"/>
      <c r="BH195" s="99"/>
      <c r="BI195" s="99"/>
      <c r="BJ195" s="99"/>
      <c r="BK195" s="99"/>
      <c r="BL195" s="99"/>
      <c r="BM195" s="99"/>
      <c r="BN195" s="99"/>
      <c r="BO195" s="99"/>
      <c r="BP195" s="99"/>
      <c r="BQ195" s="99"/>
      <c r="BR195" s="99"/>
    </row>
    <row r="196" spans="4:70">
      <c r="D196" s="99"/>
      <c r="E196" s="99"/>
      <c r="F196" s="99"/>
      <c r="G196" s="99"/>
      <c r="H196" s="99"/>
      <c r="I196" s="99"/>
      <c r="J196" s="99"/>
      <c r="K196" s="99"/>
      <c r="L196" s="99"/>
      <c r="M196" s="99"/>
      <c r="N196" s="99"/>
      <c r="O196" s="494"/>
      <c r="P196" s="100"/>
      <c r="Q196" s="99"/>
      <c r="R196" s="99"/>
      <c r="S196" s="99"/>
      <c r="T196" s="99"/>
      <c r="U196" s="99"/>
      <c r="V196" s="99"/>
      <c r="W196" s="99"/>
      <c r="X196" s="99"/>
      <c r="Y196" s="99"/>
      <c r="Z196" s="99"/>
      <c r="AA196" s="494"/>
      <c r="AB196" s="100"/>
      <c r="AC196" s="99"/>
      <c r="AD196" s="99"/>
      <c r="AE196" s="99"/>
      <c r="AF196" s="99"/>
      <c r="AG196" s="99"/>
      <c r="AH196" s="99"/>
      <c r="AI196" s="99"/>
      <c r="AJ196" s="99"/>
      <c r="AK196" s="99"/>
      <c r="AL196" s="99"/>
      <c r="AM196" s="99"/>
      <c r="AN196" s="99"/>
      <c r="AO196" s="99"/>
      <c r="AP196" s="99"/>
      <c r="AQ196" s="99"/>
      <c r="AR196" s="99"/>
      <c r="AS196" s="99"/>
      <c r="AT196" s="99"/>
      <c r="AU196" s="99"/>
      <c r="AV196" s="99"/>
      <c r="AW196" s="99"/>
      <c r="AX196" s="99"/>
      <c r="AY196" s="99"/>
      <c r="AZ196" s="99"/>
      <c r="BA196" s="99"/>
      <c r="BB196" s="99"/>
      <c r="BC196" s="99"/>
      <c r="BD196" s="99"/>
      <c r="BE196" s="99"/>
      <c r="BF196" s="99"/>
      <c r="BG196" s="99"/>
      <c r="BH196" s="99"/>
      <c r="BI196" s="99"/>
      <c r="BJ196" s="99"/>
      <c r="BK196" s="99"/>
      <c r="BL196" s="99"/>
      <c r="BM196" s="99"/>
      <c r="BN196" s="99"/>
      <c r="BO196" s="99"/>
      <c r="BP196" s="99"/>
      <c r="BQ196" s="99"/>
      <c r="BR196" s="99"/>
    </row>
    <row r="197" spans="4:70">
      <c r="D197" s="99"/>
      <c r="E197" s="99"/>
      <c r="F197" s="99"/>
      <c r="G197" s="99"/>
      <c r="H197" s="99"/>
      <c r="I197" s="99"/>
      <c r="J197" s="99"/>
      <c r="K197" s="99"/>
      <c r="L197" s="99"/>
      <c r="M197" s="99"/>
      <c r="N197" s="99"/>
      <c r="O197" s="494"/>
      <c r="P197" s="100"/>
      <c r="Q197" s="99"/>
      <c r="R197" s="99"/>
      <c r="S197" s="99"/>
      <c r="T197" s="99"/>
      <c r="U197" s="99"/>
      <c r="V197" s="99"/>
      <c r="W197" s="99"/>
      <c r="X197" s="99"/>
      <c r="Y197" s="99"/>
      <c r="Z197" s="99"/>
      <c r="AA197" s="494"/>
      <c r="AB197" s="100"/>
      <c r="AC197" s="99"/>
      <c r="AD197" s="99"/>
      <c r="AE197" s="99"/>
      <c r="AF197" s="99"/>
      <c r="AG197" s="99"/>
      <c r="AH197" s="99"/>
      <c r="AI197" s="99"/>
      <c r="AJ197" s="99"/>
      <c r="AK197" s="99"/>
      <c r="AL197" s="99"/>
      <c r="AM197" s="99"/>
      <c r="AN197" s="99"/>
      <c r="AO197" s="99"/>
      <c r="AP197" s="99"/>
      <c r="AQ197" s="99"/>
      <c r="AR197" s="99"/>
      <c r="AS197" s="99"/>
      <c r="AT197" s="99"/>
      <c r="AU197" s="99"/>
      <c r="AV197" s="99"/>
      <c r="AW197" s="99"/>
      <c r="AX197" s="99"/>
      <c r="AY197" s="99"/>
      <c r="AZ197" s="99"/>
      <c r="BA197" s="99"/>
      <c r="BB197" s="99"/>
      <c r="BC197" s="99"/>
      <c r="BD197" s="99"/>
      <c r="BE197" s="99"/>
      <c r="BF197" s="99"/>
      <c r="BG197" s="99"/>
      <c r="BH197" s="99"/>
      <c r="BI197" s="99"/>
      <c r="BJ197" s="99"/>
      <c r="BK197" s="99"/>
      <c r="BL197" s="99"/>
      <c r="BM197" s="99"/>
      <c r="BN197" s="99"/>
      <c r="BO197" s="99"/>
      <c r="BP197" s="99"/>
      <c r="BQ197" s="99"/>
      <c r="BR197" s="99"/>
    </row>
    <row r="198" spans="4:70">
      <c r="D198" s="99"/>
      <c r="E198" s="99"/>
      <c r="F198" s="99"/>
      <c r="G198" s="99"/>
      <c r="H198" s="99"/>
      <c r="I198" s="99"/>
      <c r="J198" s="99"/>
      <c r="K198" s="99"/>
      <c r="L198" s="99"/>
      <c r="M198" s="99"/>
      <c r="N198" s="99"/>
      <c r="O198" s="494"/>
      <c r="P198" s="100"/>
      <c r="Q198" s="99"/>
      <c r="R198" s="99"/>
      <c r="S198" s="99"/>
      <c r="T198" s="99"/>
      <c r="U198" s="99"/>
      <c r="V198" s="99"/>
      <c r="W198" s="99"/>
      <c r="X198" s="99"/>
      <c r="Y198" s="99"/>
      <c r="Z198" s="99"/>
      <c r="AA198" s="494"/>
      <c r="AB198" s="100"/>
      <c r="AC198" s="99"/>
      <c r="AD198" s="99"/>
      <c r="AE198" s="99"/>
      <c r="AF198" s="99"/>
      <c r="AG198" s="99"/>
      <c r="AH198" s="99"/>
      <c r="AI198" s="99"/>
      <c r="AJ198" s="99"/>
      <c r="AK198" s="99"/>
      <c r="AL198" s="99"/>
      <c r="AM198" s="99"/>
      <c r="AN198" s="99"/>
      <c r="AO198" s="99"/>
      <c r="AP198" s="99"/>
      <c r="AQ198" s="99"/>
      <c r="AR198" s="99"/>
      <c r="AS198" s="99"/>
      <c r="AT198" s="99"/>
      <c r="AU198" s="99"/>
      <c r="AV198" s="99"/>
      <c r="AW198" s="99"/>
      <c r="AX198" s="99"/>
      <c r="AY198" s="99"/>
      <c r="AZ198" s="99"/>
      <c r="BA198" s="99"/>
      <c r="BB198" s="99"/>
      <c r="BC198" s="99"/>
      <c r="BD198" s="99"/>
      <c r="BE198" s="99"/>
      <c r="BF198" s="99"/>
      <c r="BG198" s="99"/>
      <c r="BH198" s="99"/>
      <c r="BI198" s="99"/>
      <c r="BJ198" s="99"/>
      <c r="BK198" s="99"/>
      <c r="BL198" s="99"/>
      <c r="BM198" s="99"/>
      <c r="BN198" s="99"/>
      <c r="BO198" s="99"/>
      <c r="BP198" s="99"/>
      <c r="BQ198" s="99"/>
      <c r="BR198" s="99"/>
    </row>
    <row r="199" spans="4:70">
      <c r="D199" s="99"/>
      <c r="E199" s="99"/>
      <c r="F199" s="99"/>
      <c r="G199" s="99"/>
      <c r="H199" s="99"/>
      <c r="I199" s="99"/>
      <c r="J199" s="99"/>
      <c r="K199" s="99"/>
      <c r="L199" s="99"/>
      <c r="M199" s="99"/>
      <c r="N199" s="99"/>
      <c r="O199" s="494"/>
      <c r="P199" s="100"/>
      <c r="Q199" s="99"/>
      <c r="R199" s="99"/>
      <c r="S199" s="99"/>
      <c r="T199" s="99"/>
      <c r="U199" s="99"/>
      <c r="V199" s="99"/>
      <c r="W199" s="99"/>
      <c r="X199" s="99"/>
      <c r="Y199" s="99"/>
      <c r="Z199" s="99"/>
      <c r="AA199" s="494"/>
      <c r="AB199" s="100"/>
      <c r="AC199" s="99"/>
      <c r="AD199" s="99"/>
      <c r="AE199" s="99"/>
      <c r="AF199" s="99"/>
      <c r="AG199" s="99"/>
      <c r="AH199" s="99"/>
      <c r="AI199" s="99"/>
      <c r="AJ199" s="99"/>
      <c r="AK199" s="99"/>
      <c r="AL199" s="99"/>
      <c r="AM199" s="99"/>
      <c r="AN199" s="99"/>
      <c r="AO199" s="99"/>
      <c r="AP199" s="99"/>
      <c r="AQ199" s="99"/>
      <c r="AR199" s="99"/>
      <c r="AS199" s="99"/>
      <c r="AT199" s="99"/>
      <c r="AU199" s="99"/>
      <c r="AV199" s="99"/>
      <c r="AW199" s="99"/>
      <c r="AX199" s="99"/>
      <c r="AY199" s="99"/>
      <c r="AZ199" s="99"/>
      <c r="BA199" s="99"/>
      <c r="BB199" s="99"/>
      <c r="BC199" s="99"/>
      <c r="BD199" s="99"/>
      <c r="BE199" s="99"/>
      <c r="BF199" s="99"/>
      <c r="BG199" s="99"/>
      <c r="BH199" s="99"/>
      <c r="BI199" s="99"/>
      <c r="BJ199" s="99"/>
      <c r="BK199" s="99"/>
      <c r="BL199" s="99"/>
      <c r="BM199" s="99"/>
      <c r="BN199" s="99"/>
      <c r="BO199" s="99"/>
      <c r="BP199" s="99"/>
      <c r="BQ199" s="99"/>
      <c r="BR199" s="99"/>
    </row>
    <row r="200" spans="4:70">
      <c r="D200" s="99"/>
      <c r="E200" s="99"/>
      <c r="F200" s="99"/>
      <c r="G200" s="99"/>
      <c r="H200" s="99"/>
      <c r="I200" s="99"/>
      <c r="J200" s="99"/>
      <c r="K200" s="99"/>
      <c r="L200" s="99"/>
      <c r="M200" s="99"/>
      <c r="N200" s="99"/>
      <c r="O200" s="494"/>
      <c r="P200" s="100"/>
      <c r="Q200" s="99"/>
      <c r="R200" s="99"/>
      <c r="S200" s="99"/>
      <c r="T200" s="99"/>
      <c r="U200" s="99"/>
      <c r="V200" s="99"/>
      <c r="W200" s="99"/>
      <c r="X200" s="99"/>
      <c r="Y200" s="99"/>
      <c r="Z200" s="99"/>
      <c r="AA200" s="494"/>
      <c r="AB200" s="100"/>
      <c r="AC200" s="99"/>
      <c r="AD200" s="99"/>
      <c r="AE200" s="99"/>
      <c r="AF200" s="99"/>
      <c r="AG200" s="99"/>
      <c r="AH200" s="99"/>
      <c r="AI200" s="99"/>
      <c r="AJ200" s="99"/>
      <c r="AK200" s="99"/>
      <c r="AL200" s="99"/>
      <c r="AM200" s="99"/>
      <c r="AN200" s="99"/>
      <c r="AO200" s="99"/>
      <c r="AP200" s="99"/>
      <c r="AQ200" s="99"/>
      <c r="AR200" s="99"/>
      <c r="AS200" s="99"/>
      <c r="AT200" s="99"/>
      <c r="AU200" s="99"/>
      <c r="AV200" s="99"/>
      <c r="AW200" s="99"/>
      <c r="AX200" s="99"/>
      <c r="AY200" s="99"/>
      <c r="AZ200" s="99"/>
      <c r="BA200" s="99"/>
      <c r="BB200" s="99"/>
      <c r="BC200" s="99"/>
      <c r="BD200" s="99"/>
      <c r="BE200" s="99"/>
      <c r="BF200" s="99"/>
      <c r="BG200" s="99"/>
      <c r="BH200" s="99"/>
      <c r="BI200" s="99"/>
      <c r="BJ200" s="99"/>
      <c r="BK200" s="99"/>
      <c r="BL200" s="99"/>
      <c r="BM200" s="99"/>
      <c r="BN200" s="99"/>
      <c r="BO200" s="99"/>
      <c r="BP200" s="99"/>
      <c r="BQ200" s="99"/>
      <c r="BR200" s="99"/>
    </row>
    <row r="201" spans="4:70">
      <c r="D201" s="99"/>
      <c r="E201" s="99"/>
      <c r="F201" s="99"/>
      <c r="G201" s="99"/>
      <c r="H201" s="99"/>
      <c r="I201" s="99"/>
      <c r="J201" s="99"/>
      <c r="K201" s="99"/>
      <c r="L201" s="99"/>
      <c r="M201" s="99"/>
      <c r="N201" s="99"/>
      <c r="O201" s="494"/>
      <c r="P201" s="100"/>
      <c r="Q201" s="99"/>
      <c r="R201" s="99"/>
      <c r="S201" s="99"/>
      <c r="T201" s="99"/>
      <c r="U201" s="99"/>
      <c r="V201" s="99"/>
      <c r="W201" s="99"/>
      <c r="X201" s="99"/>
      <c r="Y201" s="99"/>
      <c r="Z201" s="99"/>
      <c r="AA201" s="494"/>
      <c r="AB201" s="100"/>
      <c r="AC201" s="99"/>
      <c r="AD201" s="99"/>
      <c r="AE201" s="99"/>
      <c r="AF201" s="99"/>
      <c r="AG201" s="99"/>
      <c r="AH201" s="99"/>
      <c r="AI201" s="99"/>
      <c r="AJ201" s="99"/>
      <c r="AK201" s="99"/>
      <c r="AL201" s="99"/>
      <c r="AM201" s="99"/>
      <c r="AN201" s="99"/>
      <c r="AO201" s="99"/>
      <c r="AP201" s="99"/>
      <c r="AQ201" s="99"/>
      <c r="AR201" s="99"/>
      <c r="AS201" s="99"/>
      <c r="AT201" s="99"/>
      <c r="AU201" s="99"/>
      <c r="AV201" s="99"/>
      <c r="AW201" s="99"/>
      <c r="AX201" s="99"/>
      <c r="AY201" s="99"/>
      <c r="AZ201" s="99"/>
      <c r="BA201" s="99"/>
      <c r="BB201" s="99"/>
      <c r="BC201" s="99"/>
      <c r="BD201" s="99"/>
      <c r="BE201" s="99"/>
      <c r="BF201" s="99"/>
      <c r="BG201" s="99"/>
      <c r="BH201" s="99"/>
      <c r="BI201" s="99"/>
      <c r="BJ201" s="99"/>
      <c r="BK201" s="99"/>
      <c r="BL201" s="99"/>
      <c r="BM201" s="99"/>
      <c r="BN201" s="99"/>
      <c r="BO201" s="99"/>
      <c r="BP201" s="99"/>
      <c r="BQ201" s="99"/>
      <c r="BR201" s="99"/>
    </row>
    <row r="202" spans="4:70">
      <c r="D202" s="99"/>
      <c r="E202" s="99"/>
      <c r="F202" s="99"/>
      <c r="G202" s="99"/>
      <c r="H202" s="99"/>
      <c r="I202" s="99"/>
      <c r="J202" s="99"/>
      <c r="K202" s="99"/>
      <c r="L202" s="99"/>
      <c r="M202" s="99"/>
      <c r="N202" s="99"/>
      <c r="O202" s="494"/>
      <c r="P202" s="100"/>
      <c r="Q202" s="99"/>
      <c r="R202" s="99"/>
      <c r="S202" s="99"/>
      <c r="T202" s="99"/>
      <c r="U202" s="99"/>
      <c r="V202" s="99"/>
      <c r="W202" s="99"/>
      <c r="X202" s="99"/>
      <c r="Y202" s="99"/>
      <c r="Z202" s="99"/>
      <c r="AA202" s="494"/>
      <c r="AB202" s="100"/>
      <c r="AC202" s="99"/>
      <c r="AD202" s="99"/>
      <c r="AE202" s="99"/>
      <c r="AF202" s="99"/>
      <c r="AG202" s="99"/>
      <c r="AH202" s="99"/>
      <c r="AI202" s="99"/>
      <c r="AJ202" s="99"/>
      <c r="AK202" s="99"/>
      <c r="AL202" s="99"/>
      <c r="AM202" s="99"/>
      <c r="AN202" s="99"/>
      <c r="AO202" s="99"/>
      <c r="AP202" s="99"/>
      <c r="AQ202" s="99"/>
      <c r="AR202" s="99"/>
      <c r="AS202" s="99"/>
      <c r="AT202" s="99"/>
      <c r="AU202" s="99"/>
      <c r="AV202" s="99"/>
      <c r="AW202" s="99"/>
      <c r="AX202" s="99"/>
      <c r="AY202" s="99"/>
      <c r="AZ202" s="99"/>
      <c r="BA202" s="99"/>
      <c r="BB202" s="99"/>
      <c r="BC202" s="99"/>
      <c r="BD202" s="99"/>
      <c r="BE202" s="99"/>
      <c r="BF202" s="99"/>
      <c r="BG202" s="99"/>
      <c r="BH202" s="99"/>
      <c r="BI202" s="99"/>
      <c r="BJ202" s="99"/>
      <c r="BK202" s="99"/>
      <c r="BL202" s="99"/>
      <c r="BM202" s="99"/>
      <c r="BN202" s="99"/>
      <c r="BO202" s="99"/>
      <c r="BP202" s="99"/>
      <c r="BQ202" s="99"/>
      <c r="BR202" s="99"/>
    </row>
    <row r="203" spans="4:70">
      <c r="D203" s="99"/>
      <c r="E203" s="99"/>
      <c r="F203" s="99"/>
      <c r="G203" s="99"/>
      <c r="H203" s="99"/>
      <c r="I203" s="99"/>
      <c r="J203" s="99"/>
      <c r="K203" s="99"/>
      <c r="L203" s="99"/>
      <c r="M203" s="99"/>
      <c r="N203" s="99"/>
      <c r="O203" s="494"/>
      <c r="P203" s="100"/>
      <c r="Q203" s="99"/>
      <c r="R203" s="99"/>
      <c r="S203" s="99"/>
      <c r="T203" s="99"/>
      <c r="U203" s="99"/>
      <c r="V203" s="99"/>
      <c r="W203" s="99"/>
      <c r="X203" s="99"/>
      <c r="Y203" s="99"/>
      <c r="Z203" s="99"/>
      <c r="AA203" s="494"/>
      <c r="AB203" s="100"/>
      <c r="AC203" s="99"/>
      <c r="AD203" s="99"/>
      <c r="AE203" s="99"/>
      <c r="AF203" s="99"/>
      <c r="AG203" s="99"/>
      <c r="AH203" s="99"/>
      <c r="AI203" s="99"/>
      <c r="AJ203" s="99"/>
      <c r="AK203" s="99"/>
      <c r="AL203" s="99"/>
      <c r="AM203" s="99"/>
      <c r="AN203" s="99"/>
      <c r="AO203" s="99"/>
      <c r="AP203" s="99"/>
      <c r="AQ203" s="99"/>
      <c r="AR203" s="99"/>
      <c r="AS203" s="99"/>
      <c r="AT203" s="99"/>
      <c r="AU203" s="99"/>
      <c r="AV203" s="99"/>
      <c r="AW203" s="99"/>
      <c r="AX203" s="99"/>
      <c r="AY203" s="99"/>
      <c r="AZ203" s="99"/>
      <c r="BA203" s="99"/>
      <c r="BB203" s="99"/>
      <c r="BC203" s="99"/>
      <c r="BD203" s="99"/>
      <c r="BE203" s="99"/>
      <c r="BF203" s="99"/>
      <c r="BG203" s="99"/>
      <c r="BH203" s="99"/>
      <c r="BI203" s="99"/>
      <c r="BJ203" s="99"/>
      <c r="BK203" s="99"/>
      <c r="BL203" s="99"/>
      <c r="BM203" s="99"/>
      <c r="BN203" s="99"/>
      <c r="BO203" s="99"/>
      <c r="BP203" s="99"/>
      <c r="BQ203" s="99"/>
      <c r="BR203" s="99"/>
    </row>
    <row r="204" spans="4:70">
      <c r="D204" s="99"/>
      <c r="E204" s="99"/>
      <c r="F204" s="99"/>
      <c r="G204" s="99"/>
      <c r="H204" s="99"/>
      <c r="I204" s="99"/>
      <c r="J204" s="99"/>
      <c r="K204" s="99"/>
      <c r="L204" s="99"/>
      <c r="M204" s="99"/>
      <c r="N204" s="99"/>
      <c r="O204" s="494"/>
      <c r="P204" s="100"/>
      <c r="Q204" s="99"/>
      <c r="R204" s="99"/>
      <c r="S204" s="99"/>
      <c r="T204" s="99"/>
      <c r="U204" s="99"/>
      <c r="V204" s="99"/>
      <c r="W204" s="99"/>
      <c r="X204" s="99"/>
      <c r="Y204" s="99"/>
      <c r="Z204" s="99"/>
      <c r="AA204" s="494"/>
      <c r="AB204" s="100"/>
      <c r="AC204" s="99"/>
      <c r="AD204" s="99"/>
      <c r="AE204" s="99"/>
      <c r="AF204" s="99"/>
      <c r="AG204" s="99"/>
      <c r="AH204" s="99"/>
      <c r="AI204" s="99"/>
      <c r="AJ204" s="99"/>
      <c r="AK204" s="99"/>
      <c r="AL204" s="99"/>
      <c r="AM204" s="99"/>
      <c r="AN204" s="99"/>
      <c r="AO204" s="99"/>
      <c r="AP204" s="99"/>
      <c r="AQ204" s="99"/>
      <c r="AR204" s="99"/>
      <c r="AS204" s="99"/>
      <c r="AT204" s="99"/>
      <c r="AU204" s="99"/>
      <c r="AV204" s="99"/>
      <c r="AW204" s="99"/>
      <c r="AX204" s="99"/>
      <c r="AY204" s="99"/>
      <c r="AZ204" s="99"/>
      <c r="BA204" s="99"/>
      <c r="BB204" s="99"/>
      <c r="BC204" s="99"/>
      <c r="BD204" s="99"/>
      <c r="BE204" s="99"/>
      <c r="BF204" s="99"/>
      <c r="BG204" s="99"/>
      <c r="BH204" s="99"/>
      <c r="BI204" s="99"/>
      <c r="BJ204" s="99"/>
      <c r="BK204" s="99"/>
      <c r="BL204" s="99"/>
      <c r="BM204" s="99"/>
      <c r="BN204" s="99"/>
      <c r="BO204" s="99"/>
      <c r="BP204" s="99"/>
      <c r="BQ204" s="99"/>
      <c r="BR204" s="99"/>
    </row>
    <row r="205" spans="4:70">
      <c r="D205" s="99"/>
      <c r="E205" s="99"/>
      <c r="F205" s="99"/>
      <c r="G205" s="99"/>
      <c r="H205" s="99"/>
      <c r="I205" s="99"/>
      <c r="J205" s="99"/>
      <c r="K205" s="99"/>
      <c r="L205" s="99"/>
      <c r="M205" s="99"/>
      <c r="N205" s="99"/>
      <c r="O205" s="494"/>
      <c r="P205" s="100"/>
      <c r="Q205" s="99"/>
      <c r="R205" s="99"/>
      <c r="S205" s="99"/>
      <c r="T205" s="99"/>
      <c r="U205" s="99"/>
      <c r="V205" s="99"/>
      <c r="W205" s="99"/>
      <c r="X205" s="99"/>
      <c r="Y205" s="99"/>
      <c r="Z205" s="99"/>
      <c r="AA205" s="494"/>
      <c r="AB205" s="100"/>
      <c r="AC205" s="99"/>
      <c r="AD205" s="99"/>
      <c r="AE205" s="99"/>
      <c r="AF205" s="99"/>
      <c r="AG205" s="99"/>
      <c r="AH205" s="99"/>
      <c r="AI205" s="99"/>
      <c r="AJ205" s="99"/>
      <c r="AK205" s="99"/>
      <c r="AL205" s="99"/>
      <c r="AM205" s="99"/>
      <c r="AN205" s="99"/>
      <c r="AO205" s="99"/>
      <c r="AP205" s="99"/>
      <c r="AQ205" s="99"/>
      <c r="AR205" s="99"/>
      <c r="AS205" s="99"/>
      <c r="AT205" s="99"/>
      <c r="AU205" s="99"/>
      <c r="AV205" s="99"/>
      <c r="AW205" s="99"/>
      <c r="AX205" s="99"/>
      <c r="AY205" s="99"/>
      <c r="AZ205" s="99"/>
      <c r="BA205" s="99"/>
      <c r="BB205" s="99"/>
      <c r="BC205" s="99"/>
      <c r="BD205" s="99"/>
      <c r="BE205" s="99"/>
      <c r="BF205" s="99"/>
      <c r="BG205" s="99"/>
      <c r="BH205" s="99"/>
      <c r="BI205" s="99"/>
      <c r="BJ205" s="99"/>
      <c r="BK205" s="99"/>
      <c r="BL205" s="99"/>
      <c r="BM205" s="99"/>
      <c r="BN205" s="99"/>
      <c r="BO205" s="99"/>
      <c r="BP205" s="99"/>
      <c r="BQ205" s="99"/>
      <c r="BR205" s="99"/>
    </row>
    <row r="952" spans="1:70" s="94" customFormat="1">
      <c r="A952">
        <v>30217</v>
      </c>
      <c r="C952" s="91"/>
      <c r="D952" s="91"/>
      <c r="E952" s="91"/>
      <c r="F952" s="91"/>
      <c r="G952" s="91"/>
      <c r="H952" s="91"/>
      <c r="I952" s="91"/>
      <c r="J952" s="91"/>
      <c r="K952" s="91"/>
      <c r="L952" s="91"/>
      <c r="M952" s="91"/>
      <c r="N952" s="91"/>
      <c r="O952" s="578"/>
      <c r="P952" s="91"/>
      <c r="Q952" s="91"/>
      <c r="R952" s="91"/>
      <c r="S952" s="91"/>
      <c r="T952" s="91"/>
      <c r="U952" s="91"/>
      <c r="V952" s="91"/>
      <c r="W952" s="91"/>
      <c r="X952" s="91"/>
      <c r="Y952" s="91"/>
      <c r="Z952" s="91"/>
      <c r="AA952" s="578"/>
      <c r="AB952" s="91"/>
      <c r="AC952" s="91"/>
      <c r="AD952" s="91"/>
      <c r="AE952" s="91"/>
      <c r="AF952" s="91"/>
      <c r="AG952" s="91"/>
      <c r="AH952" s="91"/>
      <c r="AI952" s="91"/>
      <c r="AJ952" s="91"/>
      <c r="AK952" s="91"/>
      <c r="AL952" s="91"/>
      <c r="AM952" s="91"/>
      <c r="AN952" s="91"/>
      <c r="AO952" s="91"/>
      <c r="AP952" s="91"/>
      <c r="AQ952" s="91"/>
      <c r="AR952" s="91"/>
      <c r="AS952" s="91"/>
      <c r="AT952" s="91"/>
      <c r="AU952" s="91"/>
      <c r="AV952" s="91"/>
      <c r="AW952" s="91"/>
      <c r="AX952" s="91"/>
      <c r="AY952" s="91"/>
      <c r="AZ952" s="91"/>
      <c r="BA952" s="91"/>
      <c r="BB952" s="91"/>
      <c r="BC952" s="91"/>
      <c r="BD952" s="91"/>
      <c r="BE952" s="91"/>
      <c r="BF952" s="91"/>
      <c r="BG952" s="91"/>
      <c r="BH952" s="91"/>
      <c r="BI952" s="91"/>
      <c r="BJ952" s="91"/>
      <c r="BK952" s="91"/>
      <c r="BL952" s="91"/>
      <c r="BM952" s="91"/>
      <c r="BN952" s="91"/>
      <c r="BO952" s="91"/>
      <c r="BP952" s="91"/>
      <c r="BQ952" s="91"/>
      <c r="BR952" s="91"/>
    </row>
  </sheetData>
  <sheetProtection formatCells="0" formatColumns="0" formatRows="0" insertColumns="0" insertRows="0" insertHyperlinks="0" deleteColumns="0" deleteRows="0" sort="0" autoFilter="0" pivotTables="0"/>
  <pageMargins left="0.75000000000000011" right="0.75000000000000011" top="1" bottom="1" header="0.5" footer="0.5"/>
  <pageSetup paperSize="9" orientation="portrait" horizontalDpi="4294967292" verticalDpi="4294967292"/>
  <colBreaks count="3" manualBreakCount="3">
    <brk id="15" max="1048575" man="1"/>
    <brk id="27" max="1048575" man="1"/>
    <brk id="39" max="1048575" man="1"/>
  </colBreaks>
  <ignoredErrors>
    <ignoredError sqref="D92:E92 F92:AM92" formula="1"/>
  </ignoredErrors>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4" tint="0.39997558519241921"/>
  </sheetPr>
  <dimension ref="A1:EC1028"/>
  <sheetViews>
    <sheetView showGridLines="0" zoomScale="91" zoomScaleNormal="91" zoomScalePageLayoutView="125" workbookViewId="0">
      <selection activeCell="Q46" sqref="Q46"/>
    </sheetView>
  </sheetViews>
  <sheetFormatPr baseColWidth="10" defaultColWidth="10" defaultRowHeight="16" outlineLevelRow="1"/>
  <cols>
    <col min="1" max="1" width="10" style="9" customWidth="1"/>
    <col min="2" max="2" width="31" style="10" customWidth="1"/>
    <col min="3" max="3" width="7.1640625" style="9" customWidth="1"/>
    <col min="4" max="14" width="12.5" style="9" customWidth="1"/>
    <col min="15" max="15" width="12.5" style="433" customWidth="1"/>
    <col min="16" max="26" width="12.5" style="9" customWidth="1"/>
    <col min="27" max="27" width="12.5" style="433" customWidth="1"/>
    <col min="28" max="39" width="12.5" style="9" customWidth="1"/>
    <col min="40" max="133" width="10" style="9" customWidth="1"/>
    <col min="134" max="16384" width="10" style="9"/>
  </cols>
  <sheetData>
    <row r="1" spans="2:60" s="49" customFormat="1" ht="20" customHeight="1">
      <c r="B1" s="48" t="str">
        <f>"v"&amp;'COPYRIGHT PROTECTION'!C15&amp;"     "&amp;'COPYRIGHT PROTECTION'!C6</f>
        <v xml:space="preserve">v2025.1     © Simon Hulme and Chris Drew, 2011-2025     IF PART OF AN ACADEMIC ASSIGNMENT, PLEASE DO NOT DELETE THIS SINGLE LINE.  DELETING IT MAY INVALIDATE YOUR SUBMISSION. </v>
      </c>
      <c r="O1" s="432"/>
      <c r="AA1" s="432"/>
    </row>
    <row r="2" spans="2:60" s="49" customFormat="1" ht="20" customHeight="1">
      <c r="B2" s="48"/>
      <c r="O2" s="432"/>
      <c r="AA2" s="432"/>
    </row>
    <row r="3" spans="2:60" ht="29">
      <c r="B3" s="92" t="s">
        <v>323</v>
      </c>
    </row>
    <row r="13" spans="2:60" s="16" customFormat="1" ht="20" customHeight="1" thickBot="1">
      <c r="B13" s="411" t="s">
        <v>207</v>
      </c>
      <c r="C13" s="412" t="s">
        <v>16</v>
      </c>
      <c r="D13" s="319">
        <f>'Pricing Model'!C10</f>
        <v>45658</v>
      </c>
      <c r="E13" s="319">
        <f t="shared" ref="E13:AL13" si="0">DATE(YEAR(D13),MONTH(D13),DAY(EOMONTH(D13,0)))+1</f>
        <v>45689</v>
      </c>
      <c r="F13" s="319">
        <f t="shared" si="0"/>
        <v>45717</v>
      </c>
      <c r="G13" s="319">
        <f t="shared" si="0"/>
        <v>45748</v>
      </c>
      <c r="H13" s="319">
        <f t="shared" si="0"/>
        <v>45778</v>
      </c>
      <c r="I13" s="319">
        <f t="shared" si="0"/>
        <v>45809</v>
      </c>
      <c r="J13" s="319">
        <f t="shared" si="0"/>
        <v>45839</v>
      </c>
      <c r="K13" s="319">
        <f t="shared" si="0"/>
        <v>45870</v>
      </c>
      <c r="L13" s="319">
        <f t="shared" si="0"/>
        <v>45901</v>
      </c>
      <c r="M13" s="319">
        <f t="shared" si="0"/>
        <v>45931</v>
      </c>
      <c r="N13" s="319">
        <f t="shared" si="0"/>
        <v>45962</v>
      </c>
      <c r="O13" s="320">
        <f t="shared" si="0"/>
        <v>45992</v>
      </c>
      <c r="P13" s="319">
        <f t="shared" si="0"/>
        <v>46023</v>
      </c>
      <c r="Q13" s="319">
        <f t="shared" si="0"/>
        <v>46054</v>
      </c>
      <c r="R13" s="319">
        <f t="shared" si="0"/>
        <v>46082</v>
      </c>
      <c r="S13" s="319">
        <f t="shared" si="0"/>
        <v>46113</v>
      </c>
      <c r="T13" s="319">
        <f t="shared" si="0"/>
        <v>46143</v>
      </c>
      <c r="U13" s="319">
        <f t="shared" si="0"/>
        <v>46174</v>
      </c>
      <c r="V13" s="319">
        <f t="shared" si="0"/>
        <v>46204</v>
      </c>
      <c r="W13" s="319">
        <f t="shared" si="0"/>
        <v>46235</v>
      </c>
      <c r="X13" s="319">
        <f t="shared" si="0"/>
        <v>46266</v>
      </c>
      <c r="Y13" s="319">
        <f t="shared" si="0"/>
        <v>46296</v>
      </c>
      <c r="Z13" s="319">
        <f t="shared" si="0"/>
        <v>46327</v>
      </c>
      <c r="AA13" s="320">
        <f t="shared" si="0"/>
        <v>46357</v>
      </c>
      <c r="AB13" s="319">
        <f t="shared" si="0"/>
        <v>46388</v>
      </c>
      <c r="AC13" s="319">
        <f t="shared" si="0"/>
        <v>46419</v>
      </c>
      <c r="AD13" s="319">
        <f t="shared" si="0"/>
        <v>46447</v>
      </c>
      <c r="AE13" s="319">
        <f t="shared" si="0"/>
        <v>46478</v>
      </c>
      <c r="AF13" s="319">
        <f t="shared" si="0"/>
        <v>46508</v>
      </c>
      <c r="AG13" s="319">
        <f t="shared" si="0"/>
        <v>46539</v>
      </c>
      <c r="AH13" s="319">
        <f t="shared" si="0"/>
        <v>46569</v>
      </c>
      <c r="AI13" s="319">
        <f t="shared" si="0"/>
        <v>46600</v>
      </c>
      <c r="AJ13" s="319">
        <f t="shared" si="0"/>
        <v>46631</v>
      </c>
      <c r="AK13" s="319">
        <f t="shared" si="0"/>
        <v>46661</v>
      </c>
      <c r="AL13" s="319">
        <f t="shared" si="0"/>
        <v>46692</v>
      </c>
      <c r="AM13" s="319">
        <f>DATE(YEAR(AL13),MONTH(AL13),DAY(EOMONTH(AL13,0)))+1+2025.1-2025.1</f>
        <v>46722</v>
      </c>
    </row>
    <row r="14" spans="2:60" s="16" customFormat="1" ht="16" customHeight="1">
      <c r="B14" s="57"/>
      <c r="C14" s="18"/>
      <c r="D14" s="19"/>
      <c r="E14" s="19"/>
      <c r="F14" s="19"/>
      <c r="G14" s="19"/>
      <c r="H14" s="19"/>
      <c r="I14" s="19"/>
      <c r="J14" s="19"/>
      <c r="K14" s="19"/>
      <c r="L14" s="19"/>
      <c r="M14" s="19"/>
      <c r="N14" s="19"/>
      <c r="O14" s="434"/>
      <c r="P14" s="19"/>
      <c r="Q14" s="19"/>
      <c r="R14" s="19"/>
      <c r="S14" s="19"/>
      <c r="T14" s="19"/>
      <c r="U14" s="19"/>
      <c r="V14" s="19"/>
      <c r="W14" s="19"/>
      <c r="X14" s="19"/>
      <c r="Y14" s="19"/>
      <c r="Z14" s="19"/>
      <c r="AA14" s="434"/>
      <c r="AB14" s="19"/>
      <c r="AC14" s="19"/>
      <c r="AD14" s="19"/>
      <c r="AE14" s="19"/>
      <c r="AF14" s="19"/>
      <c r="AG14" s="19"/>
      <c r="AH14" s="19"/>
      <c r="AI14" s="19"/>
      <c r="AJ14" s="19"/>
      <c r="AK14" s="19"/>
      <c r="AL14" s="19"/>
      <c r="AM14" s="19"/>
    </row>
    <row r="15" spans="2:60" s="20" customFormat="1" ht="16" customHeight="1">
      <c r="B15" s="11" t="s">
        <v>227</v>
      </c>
      <c r="D15" s="12"/>
      <c r="E15" s="12"/>
      <c r="F15" s="12"/>
      <c r="G15" s="12"/>
      <c r="H15" s="12"/>
      <c r="I15" s="12"/>
      <c r="J15" s="12"/>
      <c r="K15" s="12"/>
      <c r="L15" s="12"/>
      <c r="M15" s="12"/>
      <c r="N15" s="12"/>
      <c r="O15" s="435"/>
      <c r="P15" s="12"/>
      <c r="Q15" s="12"/>
      <c r="R15" s="12"/>
      <c r="S15" s="12"/>
      <c r="T15" s="12"/>
      <c r="U15" s="12"/>
      <c r="V15" s="12"/>
      <c r="W15" s="12"/>
      <c r="X15" s="12"/>
      <c r="Y15" s="12"/>
      <c r="Z15" s="12"/>
      <c r="AA15" s="435"/>
      <c r="AB15" s="12"/>
      <c r="AC15" s="12"/>
      <c r="AD15" s="12"/>
      <c r="AE15" s="12"/>
      <c r="AF15" s="12"/>
      <c r="AG15" s="12"/>
      <c r="AH15" s="12"/>
      <c r="AI15" s="12"/>
      <c r="AJ15" s="12"/>
      <c r="AK15" s="12"/>
      <c r="AL15" s="12"/>
      <c r="AM15" s="12"/>
      <c r="AN15" s="12"/>
      <c r="AO15" s="12"/>
      <c r="AP15" s="12"/>
      <c r="AQ15" s="12"/>
      <c r="AR15" s="12"/>
      <c r="AS15" s="12"/>
      <c r="AT15" s="12"/>
      <c r="AU15" s="12"/>
      <c r="AV15" s="12"/>
      <c r="AW15" s="12"/>
    </row>
    <row r="16" spans="2:60" ht="16" customHeight="1">
      <c r="B16" s="10" t="s">
        <v>38</v>
      </c>
      <c r="D16" s="54">
        <f>'Profit &amp; Loss'!D90</f>
        <v>1500000</v>
      </c>
      <c r="E16" s="54">
        <f>'Profit &amp; Loss'!E90</f>
        <v>1500000</v>
      </c>
      <c r="F16" s="54">
        <f>'Profit &amp; Loss'!F90</f>
        <v>1500000</v>
      </c>
      <c r="G16" s="54">
        <f>'Profit &amp; Loss'!G90</f>
        <v>1500000</v>
      </c>
      <c r="H16" s="54">
        <f>'Profit &amp; Loss'!H90</f>
        <v>1500000</v>
      </c>
      <c r="I16" s="54">
        <f>'Profit &amp; Loss'!I90</f>
        <v>1500000</v>
      </c>
      <c r="J16" s="54">
        <f>'Profit &amp; Loss'!J90</f>
        <v>1500000</v>
      </c>
      <c r="K16" s="54">
        <f>'Profit &amp; Loss'!K90</f>
        <v>1500000</v>
      </c>
      <c r="L16" s="54">
        <f>'Profit &amp; Loss'!L90</f>
        <v>1500000</v>
      </c>
      <c r="M16" s="54">
        <f>'Profit &amp; Loss'!M90</f>
        <v>1500000</v>
      </c>
      <c r="N16" s="54">
        <f>'Profit &amp; Loss'!N90</f>
        <v>1500000</v>
      </c>
      <c r="O16" s="54">
        <f>'Profit &amp; Loss'!O90</f>
        <v>1500000</v>
      </c>
      <c r="P16" s="54">
        <f>'Profit &amp; Loss'!P90</f>
        <v>1500000</v>
      </c>
      <c r="Q16" s="54">
        <f>'Profit &amp; Loss'!Q90</f>
        <v>1500000</v>
      </c>
      <c r="R16" s="54">
        <f>'Profit &amp; Loss'!R90</f>
        <v>1500000</v>
      </c>
      <c r="S16" s="54">
        <f>'Profit &amp; Loss'!S90</f>
        <v>1500000</v>
      </c>
      <c r="T16" s="54">
        <f>'Profit &amp; Loss'!T90</f>
        <v>1500000</v>
      </c>
      <c r="U16" s="54">
        <f>'Profit &amp; Loss'!U90</f>
        <v>1500000</v>
      </c>
      <c r="V16" s="54">
        <f>'Profit &amp; Loss'!V90</f>
        <v>1500000</v>
      </c>
      <c r="W16" s="54">
        <f>'Profit &amp; Loss'!W90</f>
        <v>1500000</v>
      </c>
      <c r="X16" s="54">
        <f>'Profit &amp; Loss'!X90</f>
        <v>1500000</v>
      </c>
      <c r="Y16" s="54">
        <f>'Profit &amp; Loss'!Y90</f>
        <v>1500000</v>
      </c>
      <c r="Z16" s="54">
        <f>'Profit &amp; Loss'!Z90</f>
        <v>1500000</v>
      </c>
      <c r="AA16" s="54">
        <f>'Profit &amp; Loss'!AA90</f>
        <v>1500000</v>
      </c>
      <c r="AB16" s="54">
        <f>'Profit &amp; Loss'!AB90</f>
        <v>1500000</v>
      </c>
      <c r="AC16" s="54">
        <f>'Profit &amp; Loss'!AC90</f>
        <v>1500000</v>
      </c>
      <c r="AD16" s="54">
        <f>'Profit &amp; Loss'!AD90</f>
        <v>1500000</v>
      </c>
      <c r="AE16" s="54">
        <f>'Profit &amp; Loss'!AE90</f>
        <v>1500000</v>
      </c>
      <c r="AF16" s="54">
        <f>'Profit &amp; Loss'!AF90</f>
        <v>1500000</v>
      </c>
      <c r="AG16" s="54">
        <f>'Profit &amp; Loss'!AG90</f>
        <v>1500000</v>
      </c>
      <c r="AH16" s="54">
        <f>'Profit &amp; Loss'!AH90</f>
        <v>1500000</v>
      </c>
      <c r="AI16" s="54">
        <f>'Profit &amp; Loss'!AI90</f>
        <v>1500000</v>
      </c>
      <c r="AJ16" s="54">
        <f>'Profit &amp; Loss'!AJ90</f>
        <v>1500000</v>
      </c>
      <c r="AK16" s="54">
        <f>'Profit &amp; Loss'!AK90</f>
        <v>1500000</v>
      </c>
      <c r="AL16" s="54">
        <f>'Profit &amp; Loss'!AL90</f>
        <v>1500000</v>
      </c>
      <c r="AM16" s="54">
        <f>'Profit &amp; Loss'!AM90</f>
        <v>1500000</v>
      </c>
      <c r="AN16" s="12"/>
      <c r="AO16" s="12"/>
      <c r="AP16" s="12"/>
      <c r="AQ16" s="12"/>
      <c r="AR16" s="12"/>
      <c r="AS16" s="12"/>
      <c r="AT16" s="12"/>
      <c r="AU16" s="12"/>
      <c r="AV16" s="12"/>
      <c r="AW16" s="12"/>
      <c r="AX16" s="12"/>
      <c r="AY16" s="12"/>
      <c r="AZ16" s="12"/>
      <c r="BA16" s="12"/>
      <c r="BB16" s="12"/>
      <c r="BC16" s="12"/>
      <c r="BD16" s="12"/>
      <c r="BE16" s="12"/>
      <c r="BF16" s="12"/>
      <c r="BG16" s="12"/>
      <c r="BH16" s="12"/>
    </row>
    <row r="17" spans="1:64" ht="16" customHeight="1">
      <c r="B17" s="10" t="str">
        <f>'Profit &amp; Loss'!B24</f>
        <v>Office fixtures &amp; fittings</v>
      </c>
      <c r="D17" s="54">
        <f>'Profit &amp; Loss'!D97</f>
        <v>247023.80952380953</v>
      </c>
      <c r="E17" s="54">
        <f>'Profit &amp; Loss'!E97</f>
        <v>244047.61904761905</v>
      </c>
      <c r="F17" s="54">
        <f>'Profit &amp; Loss'!F97</f>
        <v>241071.42857142858</v>
      </c>
      <c r="G17" s="54">
        <f>'Profit &amp; Loss'!G97</f>
        <v>238095.23809523811</v>
      </c>
      <c r="H17" s="54">
        <f>'Profit &amp; Loss'!H97</f>
        <v>235119.04761904763</v>
      </c>
      <c r="I17" s="54">
        <f>'Profit &amp; Loss'!I97</f>
        <v>232142.85714285716</v>
      </c>
      <c r="J17" s="54">
        <f>'Profit &amp; Loss'!J97</f>
        <v>229166.66666666669</v>
      </c>
      <c r="K17" s="54">
        <f>'Profit &amp; Loss'!K97</f>
        <v>226190.47619047621</v>
      </c>
      <c r="L17" s="54">
        <f>'Profit &amp; Loss'!L97</f>
        <v>223214.28571428574</v>
      </c>
      <c r="M17" s="54">
        <f>'Profit &amp; Loss'!M97</f>
        <v>220238.09523809527</v>
      </c>
      <c r="N17" s="54">
        <f>'Profit &amp; Loss'!N97</f>
        <v>217261.90476190479</v>
      </c>
      <c r="O17" s="436">
        <f>'Profit &amp; Loss'!O97</f>
        <v>214285.71428571432</v>
      </c>
      <c r="P17" s="54">
        <f>'Profit &amp; Loss'!P97</f>
        <v>211309.52380952385</v>
      </c>
      <c r="Q17" s="54">
        <f>'Profit &amp; Loss'!Q97</f>
        <v>208333.33333333337</v>
      </c>
      <c r="R17" s="54">
        <f>'Profit &amp; Loss'!R97</f>
        <v>205357.1428571429</v>
      </c>
      <c r="S17" s="54">
        <f>'Profit &amp; Loss'!S97</f>
        <v>202380.95238095243</v>
      </c>
      <c r="T17" s="54">
        <f>'Profit &amp; Loss'!T97</f>
        <v>199404.76190476195</v>
      </c>
      <c r="U17" s="54">
        <f>'Profit &amp; Loss'!U97</f>
        <v>196428.57142857148</v>
      </c>
      <c r="V17" s="54">
        <f>'Profit &amp; Loss'!V97</f>
        <v>193452.38095238101</v>
      </c>
      <c r="W17" s="54">
        <f>'Profit &amp; Loss'!W97</f>
        <v>190476.19047619053</v>
      </c>
      <c r="X17" s="54">
        <f>'Profit &amp; Loss'!X97</f>
        <v>187500.00000000006</v>
      </c>
      <c r="Y17" s="54">
        <f>'Profit &amp; Loss'!Y97</f>
        <v>184523.80952380958</v>
      </c>
      <c r="Z17" s="54">
        <f>'Profit &amp; Loss'!Z97</f>
        <v>181547.61904761911</v>
      </c>
      <c r="AA17" s="436">
        <f>'Profit &amp; Loss'!AA97</f>
        <v>178571.42857142864</v>
      </c>
      <c r="AB17" s="54">
        <f>'Profit &amp; Loss'!AB97</f>
        <v>175595.23809523816</v>
      </c>
      <c r="AC17" s="54">
        <f>'Profit &amp; Loss'!AC97</f>
        <v>172619.04761904769</v>
      </c>
      <c r="AD17" s="54">
        <f>'Profit &amp; Loss'!AD97</f>
        <v>169642.85714285722</v>
      </c>
      <c r="AE17" s="54">
        <f>'Profit &amp; Loss'!AE97</f>
        <v>166666.66666666674</v>
      </c>
      <c r="AF17" s="54">
        <f>'Profit &amp; Loss'!AF97</f>
        <v>163690.47619047627</v>
      </c>
      <c r="AG17" s="54">
        <f>'Profit &amp; Loss'!AG97</f>
        <v>160714.2857142858</v>
      </c>
      <c r="AH17" s="54">
        <f>'Profit &amp; Loss'!AH97</f>
        <v>157738.09523809532</v>
      </c>
      <c r="AI17" s="54">
        <f>'Profit &amp; Loss'!AI97</f>
        <v>154761.90476190485</v>
      </c>
      <c r="AJ17" s="54">
        <f>'Profit &amp; Loss'!AJ97</f>
        <v>151785.71428571438</v>
      </c>
      <c r="AK17" s="54">
        <f>'Profit &amp; Loss'!AK97</f>
        <v>148809.5238095239</v>
      </c>
      <c r="AL17" s="54">
        <f>'Profit &amp; Loss'!AL97</f>
        <v>145833.33333333343</v>
      </c>
      <c r="AM17" s="54">
        <f>'Profit &amp; Loss'!AM97</f>
        <v>142857.14285714296</v>
      </c>
      <c r="AN17" s="12"/>
      <c r="AO17" s="12"/>
      <c r="AP17" s="12"/>
      <c r="AQ17" s="12"/>
      <c r="AR17" s="12"/>
      <c r="AS17" s="12"/>
      <c r="AT17" s="12"/>
      <c r="AU17" s="12"/>
      <c r="AV17" s="12"/>
      <c r="AW17" s="12"/>
      <c r="AX17" s="12"/>
      <c r="AY17" s="12"/>
      <c r="AZ17" s="12"/>
      <c r="BA17" s="12"/>
      <c r="BB17" s="12"/>
      <c r="BC17" s="12"/>
      <c r="BD17" s="12"/>
      <c r="BE17" s="12"/>
      <c r="BF17" s="12"/>
      <c r="BG17" s="12"/>
      <c r="BH17" s="12"/>
    </row>
    <row r="18" spans="1:64" s="22" customFormat="1" ht="16" customHeight="1">
      <c r="B18" s="32" t="str">
        <f>'Profit &amp; Loss'!B25</f>
        <v>Computer hardware</v>
      </c>
      <c r="C18" s="23"/>
      <c r="D18" s="54">
        <f>'Profit &amp; Loss'!D104</f>
        <v>58333.333333333336</v>
      </c>
      <c r="E18" s="54">
        <f>'Profit &amp; Loss'!E104</f>
        <v>56666.666666666672</v>
      </c>
      <c r="F18" s="54">
        <f>'Profit &amp; Loss'!F104</f>
        <v>55000.000000000007</v>
      </c>
      <c r="G18" s="54">
        <f>'Profit &amp; Loss'!G104</f>
        <v>53333.333333333343</v>
      </c>
      <c r="H18" s="54">
        <f>'Profit &amp; Loss'!H104</f>
        <v>51666.666666666679</v>
      </c>
      <c r="I18" s="54">
        <f>'Profit &amp; Loss'!I104</f>
        <v>50000.000000000015</v>
      </c>
      <c r="J18" s="54">
        <f>'Profit &amp; Loss'!J104</f>
        <v>48333.33333333335</v>
      </c>
      <c r="K18" s="54">
        <f>'Profit &amp; Loss'!K104</f>
        <v>46666.666666666686</v>
      </c>
      <c r="L18" s="54">
        <f>'Profit &amp; Loss'!L104</f>
        <v>45000.000000000022</v>
      </c>
      <c r="M18" s="54">
        <f>'Profit &amp; Loss'!M104</f>
        <v>43333.333333333358</v>
      </c>
      <c r="N18" s="54">
        <f>'Profit &amp; Loss'!N104</f>
        <v>41666.666666666693</v>
      </c>
      <c r="O18" s="436">
        <f>'Profit &amp; Loss'!O104</f>
        <v>40000.000000000029</v>
      </c>
      <c r="P18" s="54">
        <f>'Profit &amp; Loss'!P104</f>
        <v>38333.333333333365</v>
      </c>
      <c r="Q18" s="54">
        <f>'Profit &amp; Loss'!Q104</f>
        <v>36666.666666666701</v>
      </c>
      <c r="R18" s="54">
        <f>'Profit &amp; Loss'!R104</f>
        <v>35000.000000000036</v>
      </c>
      <c r="S18" s="54">
        <f>'Profit &amp; Loss'!S104</f>
        <v>33333.333333333372</v>
      </c>
      <c r="T18" s="54">
        <f>'Profit &amp; Loss'!T104</f>
        <v>31666.666666666704</v>
      </c>
      <c r="U18" s="54">
        <f>'Profit &amp; Loss'!U104</f>
        <v>30000.000000000036</v>
      </c>
      <c r="V18" s="54">
        <f>'Profit &amp; Loss'!V104</f>
        <v>28333.333333333369</v>
      </c>
      <c r="W18" s="54">
        <f>'Profit &amp; Loss'!W104</f>
        <v>26666.666666666701</v>
      </c>
      <c r="X18" s="54">
        <f>'Profit &amp; Loss'!X104</f>
        <v>25000.000000000033</v>
      </c>
      <c r="Y18" s="54">
        <f>'Profit &amp; Loss'!Y104</f>
        <v>23333.333333333365</v>
      </c>
      <c r="Z18" s="54">
        <f>'Profit &amp; Loss'!Z104</f>
        <v>21666.666666666697</v>
      </c>
      <c r="AA18" s="436">
        <f>'Profit &amp; Loss'!AA104</f>
        <v>20000.000000000029</v>
      </c>
      <c r="AB18" s="54">
        <f>'Profit &amp; Loss'!AB104</f>
        <v>18333.333333333361</v>
      </c>
      <c r="AC18" s="54">
        <f>'Profit &amp; Loss'!AC104</f>
        <v>16666.666666666693</v>
      </c>
      <c r="AD18" s="54">
        <f>'Profit &amp; Loss'!AD104</f>
        <v>15000.000000000027</v>
      </c>
      <c r="AE18" s="54">
        <f>'Profit &amp; Loss'!AE104</f>
        <v>13333.333333333361</v>
      </c>
      <c r="AF18" s="54">
        <f>'Profit &amp; Loss'!AF104</f>
        <v>11666.666666666695</v>
      </c>
      <c r="AG18" s="54">
        <f>'Profit &amp; Loss'!AG104</f>
        <v>10000.000000000029</v>
      </c>
      <c r="AH18" s="54">
        <f>'Profit &amp; Loss'!AH104</f>
        <v>8333.333333333363</v>
      </c>
      <c r="AI18" s="54">
        <f>'Profit &amp; Loss'!AI104</f>
        <v>6666.6666666666961</v>
      </c>
      <c r="AJ18" s="54">
        <f>'Profit &amp; Loss'!AJ104</f>
        <v>5000.0000000000291</v>
      </c>
      <c r="AK18" s="54">
        <f>'Profit &amp; Loss'!AK104</f>
        <v>3333.3333333333621</v>
      </c>
      <c r="AL18" s="54">
        <f>'Profit &amp; Loss'!AL104</f>
        <v>1666.6666666666954</v>
      </c>
      <c r="AM18" s="54">
        <f>'Profit &amp; Loss'!AM104</f>
        <v>2.8649083105847239E-11</v>
      </c>
      <c r="AN18" s="12"/>
      <c r="AO18" s="12"/>
      <c r="AP18" s="12"/>
      <c r="AQ18" s="12"/>
      <c r="AR18" s="12"/>
      <c r="AS18" s="12"/>
      <c r="AT18" s="12"/>
      <c r="AU18" s="12"/>
      <c r="AV18" s="12"/>
      <c r="AW18" s="12"/>
      <c r="AX18" s="24"/>
      <c r="AY18" s="24"/>
      <c r="AZ18" s="24"/>
      <c r="BA18" s="24"/>
      <c r="BB18" s="24"/>
      <c r="BC18" s="24"/>
      <c r="BD18" s="24"/>
      <c r="BE18" s="24"/>
      <c r="BF18" s="24"/>
      <c r="BG18" s="24"/>
      <c r="BH18" s="24"/>
      <c r="BI18" s="23"/>
      <c r="BJ18" s="23"/>
      <c r="BK18" s="23"/>
      <c r="BL18" s="23"/>
    </row>
    <row r="19" spans="1:64" s="22" customFormat="1" ht="16" customHeight="1">
      <c r="B19" s="25" t="s">
        <v>226</v>
      </c>
      <c r="C19" s="23"/>
      <c r="D19" s="54"/>
      <c r="E19" s="54"/>
      <c r="F19" s="54"/>
      <c r="G19" s="54"/>
      <c r="H19" s="54"/>
      <c r="I19" s="54"/>
      <c r="J19" s="54"/>
      <c r="K19" s="54"/>
      <c r="L19" s="54"/>
      <c r="M19" s="54"/>
      <c r="N19" s="54"/>
      <c r="O19" s="436"/>
      <c r="P19" s="54"/>
      <c r="Q19" s="54"/>
      <c r="R19" s="54"/>
      <c r="S19" s="54"/>
      <c r="T19" s="54"/>
      <c r="U19" s="54"/>
      <c r="V19" s="54"/>
      <c r="W19" s="54"/>
      <c r="X19" s="54"/>
      <c r="Y19" s="54"/>
      <c r="Z19" s="54"/>
      <c r="AA19" s="436"/>
      <c r="AB19" s="54"/>
      <c r="AC19" s="54"/>
      <c r="AD19" s="54"/>
      <c r="AE19" s="54"/>
      <c r="AF19" s="54"/>
      <c r="AG19" s="54"/>
      <c r="AH19" s="54"/>
      <c r="AI19" s="54"/>
      <c r="AJ19" s="54"/>
      <c r="AK19" s="54"/>
      <c r="AL19" s="54"/>
      <c r="AM19" s="54"/>
      <c r="AN19" s="12"/>
      <c r="AO19" s="12"/>
      <c r="AP19" s="12"/>
      <c r="AQ19" s="12"/>
      <c r="AR19" s="12"/>
      <c r="AS19" s="12"/>
      <c r="AT19" s="12"/>
      <c r="AU19" s="12"/>
      <c r="AV19" s="12"/>
      <c r="AW19" s="12"/>
      <c r="AX19" s="24"/>
      <c r="AY19" s="24"/>
      <c r="AZ19" s="24"/>
      <c r="BA19" s="24"/>
      <c r="BB19" s="24"/>
      <c r="BC19" s="24"/>
      <c r="BD19" s="24"/>
      <c r="BE19" s="24"/>
      <c r="BF19" s="24"/>
      <c r="BG19" s="24"/>
      <c r="BH19" s="24"/>
      <c r="BI19" s="23"/>
      <c r="BJ19" s="23"/>
      <c r="BK19" s="23"/>
      <c r="BL19" s="23"/>
    </row>
    <row r="20" spans="1:64" s="22" customFormat="1" ht="16" customHeight="1">
      <c r="B20" s="450" t="s">
        <v>226</v>
      </c>
      <c r="C20" s="451"/>
      <c r="D20" s="452"/>
      <c r="E20" s="452"/>
      <c r="F20" s="452"/>
      <c r="G20" s="452"/>
      <c r="H20" s="452"/>
      <c r="I20" s="452"/>
      <c r="J20" s="452"/>
      <c r="K20" s="452"/>
      <c r="L20" s="452"/>
      <c r="M20" s="452"/>
      <c r="N20" s="452"/>
      <c r="O20" s="453"/>
      <c r="P20" s="452"/>
      <c r="Q20" s="452"/>
      <c r="R20" s="452"/>
      <c r="S20" s="452"/>
      <c r="T20" s="452"/>
      <c r="U20" s="452"/>
      <c r="V20" s="452"/>
      <c r="W20" s="452"/>
      <c r="X20" s="452"/>
      <c r="Y20" s="452"/>
      <c r="Z20" s="452"/>
      <c r="AA20" s="453"/>
      <c r="AB20" s="452"/>
      <c r="AC20" s="452"/>
      <c r="AD20" s="452"/>
      <c r="AE20" s="452"/>
      <c r="AF20" s="452"/>
      <c r="AG20" s="452"/>
      <c r="AH20" s="452"/>
      <c r="AI20" s="452"/>
      <c r="AJ20" s="452"/>
      <c r="AK20" s="452"/>
      <c r="AL20" s="452"/>
      <c r="AM20" s="452"/>
      <c r="AN20" s="12"/>
      <c r="AO20" s="12"/>
      <c r="AP20" s="12"/>
      <c r="AQ20" s="12"/>
      <c r="AR20" s="12"/>
      <c r="AS20" s="12"/>
      <c r="AT20" s="12"/>
      <c r="AU20" s="12"/>
      <c r="AV20" s="12"/>
      <c r="AW20" s="12"/>
      <c r="AX20" s="24"/>
      <c r="AY20" s="24"/>
      <c r="AZ20" s="24"/>
      <c r="BA20" s="24"/>
      <c r="BB20" s="24"/>
      <c r="BC20" s="24"/>
      <c r="BD20" s="24"/>
      <c r="BE20" s="24"/>
      <c r="BF20" s="24"/>
      <c r="BG20" s="24"/>
      <c r="BH20" s="24"/>
      <c r="BI20" s="23"/>
      <c r="BJ20" s="23"/>
      <c r="BK20" s="23"/>
      <c r="BL20" s="23"/>
    </row>
    <row r="21" spans="1:64" s="60" customFormat="1" ht="16" customHeight="1">
      <c r="B21" s="61"/>
      <c r="C21" s="62"/>
      <c r="D21" s="64">
        <f>SUM(D16:D20)</f>
        <v>1805357.1428571427</v>
      </c>
      <c r="E21" s="64">
        <f t="shared" ref="E21:AM21" si="1">SUM(E16:E20)</f>
        <v>1800714.2857142857</v>
      </c>
      <c r="F21" s="64">
        <f t="shared" si="1"/>
        <v>1796071.4285714286</v>
      </c>
      <c r="G21" s="64">
        <f t="shared" si="1"/>
        <v>1791428.5714285714</v>
      </c>
      <c r="H21" s="64">
        <f t="shared" si="1"/>
        <v>1786785.7142857143</v>
      </c>
      <c r="I21" s="64">
        <f t="shared" si="1"/>
        <v>1782142.8571428573</v>
      </c>
      <c r="J21" s="64">
        <f t="shared" si="1"/>
        <v>1777500</v>
      </c>
      <c r="K21" s="64">
        <f t="shared" si="1"/>
        <v>1772857.142857143</v>
      </c>
      <c r="L21" s="64">
        <f t="shared" si="1"/>
        <v>1768214.2857142857</v>
      </c>
      <c r="M21" s="64">
        <f t="shared" si="1"/>
        <v>1763571.4285714284</v>
      </c>
      <c r="N21" s="64">
        <f t="shared" si="1"/>
        <v>1758928.5714285716</v>
      </c>
      <c r="O21" s="437">
        <f t="shared" si="1"/>
        <v>1754285.7142857143</v>
      </c>
      <c r="P21" s="64">
        <f t="shared" si="1"/>
        <v>1749642.857142857</v>
      </c>
      <c r="Q21" s="64">
        <f t="shared" si="1"/>
        <v>1745000.0000000002</v>
      </c>
      <c r="R21" s="64">
        <f t="shared" si="1"/>
        <v>1740357.142857143</v>
      </c>
      <c r="S21" s="64">
        <f t="shared" si="1"/>
        <v>1735714.2857142859</v>
      </c>
      <c r="T21" s="64">
        <f t="shared" si="1"/>
        <v>1731071.4285714286</v>
      </c>
      <c r="U21" s="64">
        <f t="shared" si="1"/>
        <v>1726428.5714285714</v>
      </c>
      <c r="V21" s="64">
        <f t="shared" si="1"/>
        <v>1721785.7142857143</v>
      </c>
      <c r="W21" s="64">
        <f t="shared" si="1"/>
        <v>1717142.8571428573</v>
      </c>
      <c r="X21" s="64">
        <f t="shared" si="1"/>
        <v>1712500</v>
      </c>
      <c r="Y21" s="64">
        <f t="shared" si="1"/>
        <v>1707857.142857143</v>
      </c>
      <c r="Z21" s="64">
        <f t="shared" si="1"/>
        <v>1703214.2857142859</v>
      </c>
      <c r="AA21" s="437">
        <f t="shared" si="1"/>
        <v>1698571.4285714286</v>
      </c>
      <c r="AB21" s="64">
        <f t="shared" si="1"/>
        <v>1693928.5714285714</v>
      </c>
      <c r="AC21" s="64">
        <f t="shared" si="1"/>
        <v>1689285.7142857143</v>
      </c>
      <c r="AD21" s="64">
        <f t="shared" si="1"/>
        <v>1684642.8571428573</v>
      </c>
      <c r="AE21" s="64">
        <f t="shared" si="1"/>
        <v>1680000</v>
      </c>
      <c r="AF21" s="64">
        <f t="shared" si="1"/>
        <v>1675357.142857143</v>
      </c>
      <c r="AG21" s="64">
        <f t="shared" si="1"/>
        <v>1670714.2857142859</v>
      </c>
      <c r="AH21" s="64">
        <f t="shared" si="1"/>
        <v>1666071.4285714286</v>
      </c>
      <c r="AI21" s="64">
        <f t="shared" si="1"/>
        <v>1661428.5714285716</v>
      </c>
      <c r="AJ21" s="64">
        <f t="shared" si="1"/>
        <v>1656785.7142857143</v>
      </c>
      <c r="AK21" s="64">
        <f t="shared" si="1"/>
        <v>1652142.857142857</v>
      </c>
      <c r="AL21" s="64">
        <f t="shared" si="1"/>
        <v>1647500.0000000002</v>
      </c>
      <c r="AM21" s="64">
        <f t="shared" si="1"/>
        <v>1642857.142857143</v>
      </c>
      <c r="AN21" s="26"/>
      <c r="AO21" s="26"/>
      <c r="AP21" s="26"/>
      <c r="AQ21" s="26"/>
      <c r="AR21" s="26"/>
      <c r="AS21" s="26"/>
      <c r="AT21" s="26"/>
      <c r="AU21" s="26"/>
      <c r="AV21" s="26"/>
      <c r="AW21" s="26"/>
      <c r="AX21" s="26"/>
      <c r="AY21" s="26"/>
      <c r="AZ21" s="26"/>
      <c r="BA21" s="26"/>
      <c r="BB21" s="26"/>
      <c r="BC21" s="26"/>
      <c r="BD21" s="26"/>
      <c r="BE21" s="26"/>
      <c r="BF21" s="26"/>
      <c r="BG21" s="26"/>
      <c r="BH21" s="26"/>
      <c r="BI21" s="62"/>
      <c r="BJ21" s="62"/>
      <c r="BK21" s="62"/>
      <c r="BL21" s="62"/>
    </row>
    <row r="22" spans="1:64" s="24" customFormat="1" ht="12" customHeight="1">
      <c r="B22" s="10"/>
      <c r="D22" s="54"/>
      <c r="E22" s="54"/>
      <c r="F22" s="54"/>
      <c r="G22" s="54"/>
      <c r="H22" s="54"/>
      <c r="I22" s="54"/>
      <c r="J22" s="54"/>
      <c r="K22" s="54"/>
      <c r="L22" s="54"/>
      <c r="M22" s="54"/>
      <c r="N22" s="54"/>
      <c r="O22" s="436"/>
      <c r="P22" s="54"/>
      <c r="Q22" s="54"/>
      <c r="R22" s="54"/>
      <c r="S22" s="54"/>
      <c r="T22" s="54"/>
      <c r="U22" s="54"/>
      <c r="V22" s="54"/>
      <c r="W22" s="54"/>
      <c r="X22" s="54"/>
      <c r="Y22" s="54"/>
      <c r="Z22" s="54"/>
      <c r="AA22" s="436"/>
      <c r="AB22" s="54"/>
      <c r="AC22" s="54"/>
      <c r="AD22" s="54"/>
      <c r="AE22" s="54"/>
      <c r="AF22" s="54"/>
      <c r="AG22" s="54"/>
      <c r="AH22" s="54"/>
      <c r="AI22" s="54"/>
      <c r="AJ22" s="54"/>
      <c r="AK22" s="54"/>
      <c r="AL22" s="54"/>
      <c r="AM22" s="54"/>
      <c r="AN22" s="12"/>
      <c r="AO22" s="12"/>
      <c r="AP22" s="12"/>
      <c r="AQ22" s="12"/>
      <c r="AR22" s="12"/>
      <c r="AS22" s="12"/>
      <c r="AT22" s="12"/>
      <c r="AU22" s="12"/>
      <c r="AV22" s="12"/>
      <c r="AW22" s="12"/>
    </row>
    <row r="23" spans="1:64" s="21" customFormat="1" ht="16" customHeight="1">
      <c r="B23" s="11" t="s">
        <v>218</v>
      </c>
      <c r="D23" s="54"/>
      <c r="E23" s="54"/>
      <c r="F23" s="54"/>
      <c r="G23" s="54"/>
      <c r="H23" s="54"/>
      <c r="I23" s="54"/>
      <c r="J23" s="54"/>
      <c r="K23" s="54"/>
      <c r="L23" s="54"/>
      <c r="M23" s="54"/>
      <c r="N23" s="54"/>
      <c r="O23" s="436"/>
      <c r="P23" s="54"/>
      <c r="Q23" s="54"/>
      <c r="R23" s="54"/>
      <c r="S23" s="54"/>
      <c r="T23" s="54"/>
      <c r="U23" s="54"/>
      <c r="V23" s="54"/>
      <c r="W23" s="54"/>
      <c r="X23" s="54"/>
      <c r="Y23" s="54"/>
      <c r="Z23" s="54"/>
      <c r="AA23" s="436"/>
      <c r="AB23" s="54"/>
      <c r="AC23" s="54"/>
      <c r="AD23" s="54"/>
      <c r="AE23" s="54"/>
      <c r="AF23" s="54"/>
      <c r="AG23" s="54"/>
      <c r="AH23" s="54"/>
      <c r="AI23" s="54"/>
      <c r="AJ23" s="54"/>
      <c r="AK23" s="54"/>
      <c r="AL23" s="54"/>
      <c r="AM23" s="54"/>
      <c r="AN23" s="12"/>
      <c r="AO23" s="12"/>
      <c r="AP23" s="12"/>
      <c r="AQ23" s="12"/>
      <c r="AR23" s="12"/>
      <c r="AS23" s="12"/>
      <c r="AT23" s="12"/>
      <c r="AU23" s="12"/>
      <c r="AV23" s="12"/>
      <c r="AW23" s="12"/>
    </row>
    <row r="24" spans="1:64" s="24" customFormat="1" ht="16" customHeight="1">
      <c r="B24" s="10" t="s">
        <v>209</v>
      </c>
      <c r="D24" s="54">
        <f>D83</f>
        <v>50000</v>
      </c>
      <c r="E24" s="54">
        <f t="shared" ref="E24:AM24" si="2">E83</f>
        <v>50000</v>
      </c>
      <c r="F24" s="54">
        <f t="shared" si="2"/>
        <v>50000</v>
      </c>
      <c r="G24" s="54">
        <f t="shared" si="2"/>
        <v>50000</v>
      </c>
      <c r="H24" s="54">
        <f t="shared" si="2"/>
        <v>50000</v>
      </c>
      <c r="I24" s="54">
        <f t="shared" si="2"/>
        <v>50000</v>
      </c>
      <c r="J24" s="54">
        <f t="shared" si="2"/>
        <v>50000</v>
      </c>
      <c r="K24" s="54">
        <f t="shared" si="2"/>
        <v>50000</v>
      </c>
      <c r="L24" s="54">
        <f t="shared" si="2"/>
        <v>50000</v>
      </c>
      <c r="M24" s="54">
        <f t="shared" si="2"/>
        <v>50000</v>
      </c>
      <c r="N24" s="54">
        <f t="shared" si="2"/>
        <v>50000</v>
      </c>
      <c r="O24" s="436">
        <f t="shared" si="2"/>
        <v>50000</v>
      </c>
      <c r="P24" s="54">
        <f t="shared" si="2"/>
        <v>60000</v>
      </c>
      <c r="Q24" s="54">
        <f t="shared" si="2"/>
        <v>60000</v>
      </c>
      <c r="R24" s="54">
        <f t="shared" si="2"/>
        <v>60000</v>
      </c>
      <c r="S24" s="54">
        <f t="shared" si="2"/>
        <v>60000</v>
      </c>
      <c r="T24" s="54">
        <f t="shared" si="2"/>
        <v>60000</v>
      </c>
      <c r="U24" s="54">
        <f t="shared" si="2"/>
        <v>60000</v>
      </c>
      <c r="V24" s="54">
        <f t="shared" si="2"/>
        <v>60000</v>
      </c>
      <c r="W24" s="54">
        <f t="shared" si="2"/>
        <v>60000</v>
      </c>
      <c r="X24" s="54">
        <f t="shared" si="2"/>
        <v>60000</v>
      </c>
      <c r="Y24" s="54">
        <f t="shared" si="2"/>
        <v>60000</v>
      </c>
      <c r="Z24" s="54">
        <f t="shared" si="2"/>
        <v>60000</v>
      </c>
      <c r="AA24" s="436">
        <f t="shared" si="2"/>
        <v>60000</v>
      </c>
      <c r="AB24" s="54">
        <f t="shared" si="2"/>
        <v>70000</v>
      </c>
      <c r="AC24" s="54">
        <f t="shared" si="2"/>
        <v>70000</v>
      </c>
      <c r="AD24" s="54">
        <f t="shared" si="2"/>
        <v>70000</v>
      </c>
      <c r="AE24" s="54">
        <f t="shared" si="2"/>
        <v>70000</v>
      </c>
      <c r="AF24" s="54">
        <f t="shared" si="2"/>
        <v>70000</v>
      </c>
      <c r="AG24" s="54">
        <f t="shared" si="2"/>
        <v>70000</v>
      </c>
      <c r="AH24" s="54">
        <f t="shared" si="2"/>
        <v>70000</v>
      </c>
      <c r="AI24" s="54">
        <f t="shared" si="2"/>
        <v>70000</v>
      </c>
      <c r="AJ24" s="54">
        <f t="shared" si="2"/>
        <v>70000</v>
      </c>
      <c r="AK24" s="54">
        <f t="shared" si="2"/>
        <v>70000</v>
      </c>
      <c r="AL24" s="54">
        <f t="shared" si="2"/>
        <v>70000</v>
      </c>
      <c r="AM24" s="54">
        <f t="shared" si="2"/>
        <v>70000</v>
      </c>
      <c r="AN24" s="12"/>
      <c r="AO24" s="12"/>
      <c r="AP24" s="12"/>
      <c r="AQ24" s="12"/>
      <c r="AR24" s="12"/>
      <c r="AS24" s="12"/>
      <c r="AT24" s="12"/>
      <c r="AU24" s="12"/>
      <c r="AV24" s="12"/>
      <c r="AW24" s="12"/>
    </row>
    <row r="25" spans="1:64" s="24" customFormat="1" ht="16" customHeight="1">
      <c r="A25" s="13"/>
      <c r="B25" s="14" t="s">
        <v>210</v>
      </c>
      <c r="D25" s="54">
        <f>D88</f>
        <v>27912</v>
      </c>
      <c r="E25" s="54">
        <f t="shared" ref="E25:AM25" si="3">E88</f>
        <v>28728</v>
      </c>
      <c r="F25" s="54">
        <f t="shared" si="3"/>
        <v>34944</v>
      </c>
      <c r="G25" s="54">
        <f t="shared" si="3"/>
        <v>47190</v>
      </c>
      <c r="H25" s="54">
        <f t="shared" si="3"/>
        <v>53898</v>
      </c>
      <c r="I25" s="54">
        <f t="shared" si="3"/>
        <v>64206</v>
      </c>
      <c r="J25" s="54">
        <f t="shared" si="3"/>
        <v>81714</v>
      </c>
      <c r="K25" s="54">
        <f t="shared" si="3"/>
        <v>94092</v>
      </c>
      <c r="L25" s="54">
        <f t="shared" si="3"/>
        <v>95670</v>
      </c>
      <c r="M25" s="54">
        <f t="shared" si="3"/>
        <v>97248</v>
      </c>
      <c r="N25" s="54">
        <f t="shared" si="3"/>
        <v>100626</v>
      </c>
      <c r="O25" s="436">
        <f t="shared" si="3"/>
        <v>102204</v>
      </c>
      <c r="P25" s="54">
        <f t="shared" si="3"/>
        <v>110262</v>
      </c>
      <c r="Q25" s="54">
        <f t="shared" si="3"/>
        <v>112920</v>
      </c>
      <c r="R25" s="54">
        <f t="shared" si="3"/>
        <v>115578</v>
      </c>
      <c r="S25" s="54">
        <f t="shared" si="3"/>
        <v>118236</v>
      </c>
      <c r="T25" s="54">
        <f t="shared" si="3"/>
        <v>126294</v>
      </c>
      <c r="U25" s="54">
        <f t="shared" si="3"/>
        <v>139212</v>
      </c>
      <c r="V25" s="54">
        <f t="shared" si="3"/>
        <v>143130</v>
      </c>
      <c r="W25" s="54">
        <f t="shared" si="3"/>
        <v>147102</v>
      </c>
      <c r="X25" s="54">
        <f t="shared" si="3"/>
        <v>151074</v>
      </c>
      <c r="Y25" s="54">
        <f t="shared" si="3"/>
        <v>155046</v>
      </c>
      <c r="Z25" s="54">
        <f t="shared" si="3"/>
        <v>158052</v>
      </c>
      <c r="AA25" s="436">
        <f t="shared" si="3"/>
        <v>159558</v>
      </c>
      <c r="AB25" s="54">
        <f t="shared" si="3"/>
        <v>173010</v>
      </c>
      <c r="AC25" s="54">
        <f t="shared" si="3"/>
        <v>175242</v>
      </c>
      <c r="AD25" s="54">
        <f t="shared" si="3"/>
        <v>177474</v>
      </c>
      <c r="AE25" s="54">
        <f t="shared" si="3"/>
        <v>179394</v>
      </c>
      <c r="AF25" s="54">
        <f t="shared" si="3"/>
        <v>181314</v>
      </c>
      <c r="AG25" s="54">
        <f t="shared" si="3"/>
        <v>183234</v>
      </c>
      <c r="AH25" s="54">
        <f t="shared" si="3"/>
        <v>185154</v>
      </c>
      <c r="AI25" s="54">
        <f t="shared" si="3"/>
        <v>186030</v>
      </c>
      <c r="AJ25" s="54">
        <f t="shared" si="3"/>
        <v>186906</v>
      </c>
      <c r="AK25" s="54">
        <f t="shared" si="3"/>
        <v>187782</v>
      </c>
      <c r="AL25" s="54">
        <f t="shared" si="3"/>
        <v>188658</v>
      </c>
      <c r="AM25" s="54">
        <f t="shared" si="3"/>
        <v>189534</v>
      </c>
      <c r="AN25" s="12"/>
      <c r="AO25" s="12"/>
      <c r="AP25" s="12"/>
      <c r="AQ25" s="12"/>
      <c r="AR25" s="12"/>
      <c r="AS25" s="12"/>
      <c r="AT25" s="12"/>
      <c r="AU25" s="12"/>
      <c r="AV25" s="12"/>
      <c r="AW25" s="12"/>
    </row>
    <row r="26" spans="1:64" s="24" customFormat="1" ht="16" customHeight="1">
      <c r="A26" s="13"/>
      <c r="B26" s="14" t="s">
        <v>52</v>
      </c>
      <c r="D26" s="54">
        <f>D93</f>
        <v>4166.6666666666661</v>
      </c>
      <c r="E26" s="54">
        <f t="shared" ref="E26:AM26" si="4">E93</f>
        <v>2083.3333333333326</v>
      </c>
      <c r="F26" s="54">
        <f t="shared" si="4"/>
        <v>0</v>
      </c>
      <c r="G26" s="54">
        <f t="shared" si="4"/>
        <v>4166.6666666666661</v>
      </c>
      <c r="H26" s="54">
        <f t="shared" si="4"/>
        <v>2083.3333333333326</v>
      </c>
      <c r="I26" s="54">
        <f t="shared" si="4"/>
        <v>0</v>
      </c>
      <c r="J26" s="54">
        <f t="shared" si="4"/>
        <v>4166.6666666666661</v>
      </c>
      <c r="K26" s="54">
        <f t="shared" si="4"/>
        <v>2083.3333333333326</v>
      </c>
      <c r="L26" s="54">
        <f t="shared" si="4"/>
        <v>0</v>
      </c>
      <c r="M26" s="54">
        <f t="shared" si="4"/>
        <v>4166.6666666666661</v>
      </c>
      <c r="N26" s="54">
        <f t="shared" si="4"/>
        <v>2083.3333333333326</v>
      </c>
      <c r="O26" s="436">
        <f t="shared" si="4"/>
        <v>0</v>
      </c>
      <c r="P26" s="54">
        <f t="shared" si="4"/>
        <v>5833.3333333333339</v>
      </c>
      <c r="Q26" s="54">
        <f t="shared" si="4"/>
        <v>2916.6666666666674</v>
      </c>
      <c r="R26" s="54">
        <f t="shared" si="4"/>
        <v>0</v>
      </c>
      <c r="S26" s="54">
        <f t="shared" si="4"/>
        <v>5833.3333333333339</v>
      </c>
      <c r="T26" s="54">
        <f t="shared" si="4"/>
        <v>2916.6666666666674</v>
      </c>
      <c r="U26" s="54">
        <f t="shared" si="4"/>
        <v>0</v>
      </c>
      <c r="V26" s="54">
        <f t="shared" si="4"/>
        <v>5833.3333333333339</v>
      </c>
      <c r="W26" s="54">
        <f t="shared" si="4"/>
        <v>2916.6666666666674</v>
      </c>
      <c r="X26" s="54">
        <f t="shared" si="4"/>
        <v>0</v>
      </c>
      <c r="Y26" s="54">
        <f t="shared" si="4"/>
        <v>5833.3333333333339</v>
      </c>
      <c r="Z26" s="54">
        <f t="shared" si="4"/>
        <v>2916.6666666666674</v>
      </c>
      <c r="AA26" s="436">
        <f t="shared" si="4"/>
        <v>0</v>
      </c>
      <c r="AB26" s="54">
        <f t="shared" si="4"/>
        <v>5833.3333333333339</v>
      </c>
      <c r="AC26" s="54">
        <f t="shared" si="4"/>
        <v>2916.6666666666674</v>
      </c>
      <c r="AD26" s="54">
        <f t="shared" si="4"/>
        <v>0</v>
      </c>
      <c r="AE26" s="54">
        <f t="shared" si="4"/>
        <v>5833.3333333333339</v>
      </c>
      <c r="AF26" s="54">
        <f t="shared" si="4"/>
        <v>2916.6666666666674</v>
      </c>
      <c r="AG26" s="54">
        <f t="shared" si="4"/>
        <v>0</v>
      </c>
      <c r="AH26" s="54">
        <f t="shared" si="4"/>
        <v>5833.3333333333339</v>
      </c>
      <c r="AI26" s="54">
        <f t="shared" si="4"/>
        <v>2916.6666666666674</v>
      </c>
      <c r="AJ26" s="54">
        <f t="shared" si="4"/>
        <v>0</v>
      </c>
      <c r="AK26" s="54">
        <f t="shared" si="4"/>
        <v>5833.3333333333339</v>
      </c>
      <c r="AL26" s="54">
        <f t="shared" si="4"/>
        <v>2916.6666666666674</v>
      </c>
      <c r="AM26" s="54">
        <f t="shared" si="4"/>
        <v>0</v>
      </c>
      <c r="AN26" s="12"/>
      <c r="AO26" s="12"/>
      <c r="AP26" s="12"/>
      <c r="AQ26" s="12"/>
      <c r="AR26" s="12"/>
      <c r="AS26" s="12"/>
      <c r="AT26" s="12"/>
      <c r="AU26" s="12"/>
      <c r="AV26" s="12"/>
      <c r="AW26" s="12"/>
    </row>
    <row r="27" spans="1:64" s="24" customFormat="1" ht="16" customHeight="1">
      <c r="A27" s="13"/>
      <c r="B27" s="456" t="s">
        <v>8</v>
      </c>
      <c r="C27" s="457"/>
      <c r="D27" s="452">
        <f>'Cash Flow'!D58</f>
        <v>536594.82543045748</v>
      </c>
      <c r="E27" s="452">
        <f>'Cash Flow'!E58</f>
        <v>456725.65086091496</v>
      </c>
      <c r="F27" s="452">
        <f>'Cash Flow'!F58</f>
        <v>123430.27629137243</v>
      </c>
      <c r="G27" s="452">
        <f>'Cash Flow'!G58</f>
        <v>101578.30172182989</v>
      </c>
      <c r="H27" s="452">
        <f>'Cash Flow'!H58</f>
        <v>93135.927152287361</v>
      </c>
      <c r="I27" s="452">
        <f>'Cash Flow'!I58</f>
        <v>67639.15258274482</v>
      </c>
      <c r="J27" s="452">
        <f>'Cash Flow'!J58</f>
        <v>63654.778013202274</v>
      </c>
      <c r="K27" s="452">
        <f>'Cash Flow'!K58</f>
        <v>76504.403443659743</v>
      </c>
      <c r="L27" s="452">
        <f>'Cash Flow'!L58</f>
        <v>64646.628874117203</v>
      </c>
      <c r="M27" s="452">
        <f>'Cash Flow'!M58</f>
        <v>79706.254304574672</v>
      </c>
      <c r="N27" s="452">
        <f>'Cash Flow'!N58</f>
        <v>102005.87973503213</v>
      </c>
      <c r="O27" s="453">
        <f>'Cash Flow'!O58</f>
        <v>91293.105165489585</v>
      </c>
      <c r="P27" s="452">
        <f>'Cash Flow'!P58</f>
        <v>93056.063929280383</v>
      </c>
      <c r="Q27" s="452">
        <f>'Cash Flow'!Q58</f>
        <v>71697.822693071168</v>
      </c>
      <c r="R27" s="452">
        <f>'Cash Flow'!R58</f>
        <v>51566.181456861959</v>
      </c>
      <c r="S27" s="452">
        <f>'Cash Flow'!S58</f>
        <v>61791.540220652736</v>
      </c>
      <c r="T27" s="452">
        <f>'Cash Flow'!T58</f>
        <v>81753.69898444353</v>
      </c>
      <c r="U27" s="452">
        <f>'Cash Flow'!U58</f>
        <v>63096.257748234319</v>
      </c>
      <c r="V27" s="452">
        <f>'Cash Flow'!V58</f>
        <v>88118.016512025119</v>
      </c>
      <c r="W27" s="452">
        <f>'Cash Flow'!W58</f>
        <v>124312.57527581591</v>
      </c>
      <c r="X27" s="452">
        <f ca="1">'Cash Flow'!X58</f>
        <v>112853.93403960668</v>
      </c>
      <c r="Y27" s="452">
        <f ca="1">'Cash Flow'!Y58</f>
        <v>145258.49280339747</v>
      </c>
      <c r="Z27" s="452">
        <f ca="1">'Cash Flow'!Z58</f>
        <v>188873.05156718826</v>
      </c>
      <c r="AA27" s="453">
        <f ca="1">'Cash Flow'!AA58</f>
        <v>170980.61033097905</v>
      </c>
      <c r="AB27" s="452">
        <f ca="1">'Cash Flow'!AB58</f>
        <v>197066.63576143651</v>
      </c>
      <c r="AC27" s="452">
        <f ca="1">'Cash Flow'!AC58</f>
        <v>178603.86119189396</v>
      </c>
      <c r="AD27" s="452">
        <f ca="1">'Cash Flow'!AD58</f>
        <v>166024.4866223514</v>
      </c>
      <c r="AE27" s="452">
        <f ca="1">'Cash Flow'!AE58</f>
        <v>203610.11205280886</v>
      </c>
      <c r="AF27" s="452">
        <f ca="1">'Cash Flow'!AF58</f>
        <v>250493.73748326633</v>
      </c>
      <c r="AG27" s="452">
        <f ca="1">'Cash Flow'!AG58</f>
        <v>237771.96291372381</v>
      </c>
      <c r="AH27" s="452">
        <f ca="1">'Cash Flow'!AH58</f>
        <v>279101.58834418125</v>
      </c>
      <c r="AI27" s="452">
        <f ca="1">'Cash Flow'!AI58</f>
        <v>330429.21377463872</v>
      </c>
      <c r="AJ27" s="452">
        <f ca="1">'Cash Flow'!AJ58</f>
        <v>292080.87641374522</v>
      </c>
      <c r="AK27" s="452">
        <f ca="1">'Cash Flow'!AK58</f>
        <v>335845.7018442027</v>
      </c>
      <c r="AL27" s="452">
        <f ca="1">'Cash Flow'!AL58</f>
        <v>388974.12727466016</v>
      </c>
      <c r="AM27" s="452">
        <f ca="1">'Cash Flow'!AM58</f>
        <v>368727.55270511762</v>
      </c>
      <c r="AN27" s="12"/>
      <c r="AO27" s="12"/>
      <c r="AP27" s="12"/>
      <c r="AQ27" s="12"/>
      <c r="AR27" s="12"/>
      <c r="AS27" s="12"/>
      <c r="AT27" s="12"/>
      <c r="AU27" s="12"/>
      <c r="AV27" s="12"/>
      <c r="AW27" s="12"/>
    </row>
    <row r="28" spans="1:64" s="26" customFormat="1" ht="16" customHeight="1">
      <c r="A28" s="13"/>
      <c r="B28" s="63"/>
      <c r="D28" s="64">
        <f>SUM(D24:D27)</f>
        <v>618673.49209712411</v>
      </c>
      <c r="E28" s="64">
        <f t="shared" ref="E28:AM28" si="5">SUM(E24:E27)</f>
        <v>537536.98419424833</v>
      </c>
      <c r="F28" s="64">
        <f t="shared" si="5"/>
        <v>208374.27629137243</v>
      </c>
      <c r="G28" s="64">
        <f t="shared" si="5"/>
        <v>202934.96838849655</v>
      </c>
      <c r="H28" s="64">
        <f t="shared" si="5"/>
        <v>199117.2604856207</v>
      </c>
      <c r="I28" s="64">
        <f t="shared" si="5"/>
        <v>181845.15258274483</v>
      </c>
      <c r="J28" s="64">
        <f t="shared" si="5"/>
        <v>199535.44467986893</v>
      </c>
      <c r="K28" s="64">
        <f t="shared" si="5"/>
        <v>222679.73677699309</v>
      </c>
      <c r="L28" s="64">
        <f t="shared" si="5"/>
        <v>210316.62887411722</v>
      </c>
      <c r="M28" s="64">
        <f t="shared" si="5"/>
        <v>231120.92097124131</v>
      </c>
      <c r="N28" s="64">
        <f t="shared" si="5"/>
        <v>254715.21306836547</v>
      </c>
      <c r="O28" s="437">
        <f t="shared" si="5"/>
        <v>243497.1051654896</v>
      </c>
      <c r="P28" s="64">
        <f t="shared" si="5"/>
        <v>269151.39726261375</v>
      </c>
      <c r="Q28" s="64">
        <f t="shared" si="5"/>
        <v>247534.48935973784</v>
      </c>
      <c r="R28" s="64">
        <f t="shared" si="5"/>
        <v>227144.18145686196</v>
      </c>
      <c r="S28" s="64">
        <f t="shared" si="5"/>
        <v>245860.87355398608</v>
      </c>
      <c r="T28" s="64">
        <f t="shared" si="5"/>
        <v>270964.36565111019</v>
      </c>
      <c r="U28" s="64">
        <f t="shared" si="5"/>
        <v>262308.25774823432</v>
      </c>
      <c r="V28" s="64">
        <f t="shared" si="5"/>
        <v>297081.34984535846</v>
      </c>
      <c r="W28" s="64">
        <f t="shared" si="5"/>
        <v>334331.24194248253</v>
      </c>
      <c r="X28" s="64">
        <f t="shared" ca="1" si="5"/>
        <v>323927.93403960671</v>
      </c>
      <c r="Y28" s="64">
        <f t="shared" ca="1" si="5"/>
        <v>366137.82613673084</v>
      </c>
      <c r="Z28" s="64">
        <f t="shared" ca="1" si="5"/>
        <v>409841.71823385492</v>
      </c>
      <c r="AA28" s="437">
        <f t="shared" ca="1" si="5"/>
        <v>390538.61033097905</v>
      </c>
      <c r="AB28" s="64">
        <f t="shared" ca="1" si="5"/>
        <v>445909.96909476985</v>
      </c>
      <c r="AC28" s="64">
        <f t="shared" ca="1" si="5"/>
        <v>426762.52785856061</v>
      </c>
      <c r="AD28" s="64">
        <f t="shared" ca="1" si="5"/>
        <v>413498.4866223514</v>
      </c>
      <c r="AE28" s="64">
        <f t="shared" ca="1" si="5"/>
        <v>458837.44538614224</v>
      </c>
      <c r="AF28" s="64">
        <f t="shared" ca="1" si="5"/>
        <v>504724.40414993302</v>
      </c>
      <c r="AG28" s="64">
        <f t="shared" ca="1" si="5"/>
        <v>491005.96291372378</v>
      </c>
      <c r="AH28" s="64">
        <f t="shared" ca="1" si="5"/>
        <v>540088.92167751456</v>
      </c>
      <c r="AI28" s="64">
        <f t="shared" ca="1" si="5"/>
        <v>589375.88044130534</v>
      </c>
      <c r="AJ28" s="64">
        <f t="shared" ca="1" si="5"/>
        <v>548986.87641374522</v>
      </c>
      <c r="AK28" s="64">
        <f t="shared" ca="1" si="5"/>
        <v>599461.03517753608</v>
      </c>
      <c r="AL28" s="64">
        <f t="shared" ca="1" si="5"/>
        <v>650548.79394132679</v>
      </c>
      <c r="AM28" s="64">
        <f t="shared" ca="1" si="5"/>
        <v>628261.55270511762</v>
      </c>
    </row>
    <row r="29" spans="1:64" s="24" customFormat="1" ht="12" customHeight="1">
      <c r="A29" s="13"/>
      <c r="B29" s="33"/>
      <c r="D29" s="54"/>
      <c r="E29" s="54"/>
      <c r="F29" s="54"/>
      <c r="G29" s="54"/>
      <c r="H29" s="54"/>
      <c r="I29" s="54"/>
      <c r="J29" s="54"/>
      <c r="K29" s="54"/>
      <c r="L29" s="54"/>
      <c r="M29" s="54"/>
      <c r="N29" s="54"/>
      <c r="O29" s="436"/>
      <c r="P29" s="54"/>
      <c r="Q29" s="54"/>
      <c r="R29" s="54"/>
      <c r="S29" s="54"/>
      <c r="T29" s="54"/>
      <c r="U29" s="54"/>
      <c r="V29" s="54"/>
      <c r="W29" s="54"/>
      <c r="X29" s="54"/>
      <c r="Y29" s="54"/>
      <c r="Z29" s="54"/>
      <c r="AA29" s="436"/>
      <c r="AB29" s="54"/>
      <c r="AC29" s="54"/>
      <c r="AD29" s="54"/>
      <c r="AE29" s="54"/>
      <c r="AF29" s="54"/>
      <c r="AG29" s="54"/>
      <c r="AH29" s="54"/>
      <c r="AI29" s="54"/>
      <c r="AJ29" s="54"/>
      <c r="AK29" s="54"/>
      <c r="AL29" s="54"/>
      <c r="AM29" s="54"/>
      <c r="AN29" s="12"/>
      <c r="AO29" s="12"/>
      <c r="AP29" s="12"/>
      <c r="AQ29" s="12"/>
      <c r="AR29" s="12"/>
      <c r="AS29" s="12"/>
      <c r="AT29" s="12"/>
      <c r="AU29" s="12"/>
      <c r="AV29" s="12"/>
      <c r="AW29" s="12"/>
    </row>
    <row r="30" spans="1:64" s="21" customFormat="1" ht="16" customHeight="1">
      <c r="A30" s="34"/>
      <c r="B30" s="35" t="s">
        <v>252</v>
      </c>
      <c r="D30" s="54"/>
      <c r="E30" s="54"/>
      <c r="F30" s="54"/>
      <c r="G30" s="54"/>
      <c r="H30" s="54"/>
      <c r="I30" s="54"/>
      <c r="J30" s="54"/>
      <c r="K30" s="54"/>
      <c r="L30" s="54"/>
      <c r="M30" s="54"/>
      <c r="N30" s="54"/>
      <c r="O30" s="436"/>
      <c r="P30" s="54"/>
      <c r="Q30" s="54"/>
      <c r="R30" s="54"/>
      <c r="S30" s="54"/>
      <c r="T30" s="54"/>
      <c r="U30" s="54"/>
      <c r="V30" s="54"/>
      <c r="W30" s="54"/>
      <c r="X30" s="54"/>
      <c r="Y30" s="54"/>
      <c r="Z30" s="54"/>
      <c r="AA30" s="436"/>
      <c r="AB30" s="54"/>
      <c r="AC30" s="54"/>
      <c r="AD30" s="54"/>
      <c r="AE30" s="54"/>
      <c r="AF30" s="54"/>
      <c r="AG30" s="54"/>
      <c r="AH30" s="54"/>
      <c r="AI30" s="54"/>
      <c r="AJ30" s="54"/>
      <c r="AK30" s="54"/>
      <c r="AL30" s="54"/>
      <c r="AM30" s="54"/>
      <c r="AN30" s="12"/>
      <c r="AO30" s="12"/>
      <c r="AP30" s="12"/>
      <c r="AQ30" s="12"/>
      <c r="AR30" s="12"/>
      <c r="AS30" s="12"/>
      <c r="AT30" s="12"/>
      <c r="AU30" s="12"/>
      <c r="AV30" s="12"/>
      <c r="AW30" s="12"/>
    </row>
    <row r="31" spans="1:64" s="24" customFormat="1" ht="16" customHeight="1">
      <c r="A31" s="13"/>
      <c r="B31" s="14" t="s">
        <v>211</v>
      </c>
      <c r="D31" s="54">
        <f>-D99</f>
        <v>-442626</v>
      </c>
      <c r="E31" s="54">
        <f t="shared" ref="E31:AM31" si="6">-E99</f>
        <v>-382928.4</v>
      </c>
      <c r="F31" s="54">
        <f t="shared" si="6"/>
        <v>-13390.800000000047</v>
      </c>
      <c r="G31" s="54">
        <f t="shared" si="6"/>
        <v>-17977.200000000048</v>
      </c>
      <c r="H31" s="54">
        <f t="shared" si="6"/>
        <v>-20641.200000000048</v>
      </c>
      <c r="I31" s="54">
        <f t="shared" si="6"/>
        <v>-24685.200000000048</v>
      </c>
      <c r="J31" s="54">
        <f t="shared" si="6"/>
        <v>-31669.200000000048</v>
      </c>
      <c r="K31" s="54">
        <f t="shared" si="6"/>
        <v>-36577.200000000041</v>
      </c>
      <c r="L31" s="54">
        <f t="shared" si="6"/>
        <v>-37165.200000000041</v>
      </c>
      <c r="M31" s="54">
        <f t="shared" si="6"/>
        <v>-37753.200000000041</v>
      </c>
      <c r="N31" s="54">
        <f t="shared" si="6"/>
        <v>-39031.200000000041</v>
      </c>
      <c r="O31" s="436">
        <f t="shared" si="6"/>
        <v>-39619.200000000041</v>
      </c>
      <c r="P31" s="54">
        <f t="shared" si="6"/>
        <v>-54548.400000000045</v>
      </c>
      <c r="Q31" s="54">
        <f t="shared" si="6"/>
        <v>-43539.600000000042</v>
      </c>
      <c r="R31" s="54">
        <f t="shared" si="6"/>
        <v>-44530.800000000047</v>
      </c>
      <c r="S31" s="54">
        <f t="shared" si="6"/>
        <v>-45522.000000000044</v>
      </c>
      <c r="T31" s="54">
        <f t="shared" si="6"/>
        <v>-48673.200000000041</v>
      </c>
      <c r="U31" s="54">
        <f t="shared" si="6"/>
        <v>-53288.400000000045</v>
      </c>
      <c r="V31" s="54">
        <f t="shared" si="6"/>
        <v>-54783.600000000042</v>
      </c>
      <c r="W31" s="54">
        <f t="shared" si="6"/>
        <v>-56295.600000000042</v>
      </c>
      <c r="X31" s="54">
        <f t="shared" si="6"/>
        <v>-57807.600000000042</v>
      </c>
      <c r="Y31" s="54">
        <f t="shared" si="6"/>
        <v>-59319.600000000042</v>
      </c>
      <c r="Z31" s="54">
        <f t="shared" si="6"/>
        <v>-60445.200000000041</v>
      </c>
      <c r="AA31" s="436">
        <f t="shared" si="6"/>
        <v>-61066.800000000047</v>
      </c>
      <c r="AB31" s="54">
        <f t="shared" si="6"/>
        <v>-77817.600000000049</v>
      </c>
      <c r="AC31" s="54">
        <f t="shared" si="6"/>
        <v>-66590.400000000038</v>
      </c>
      <c r="AD31" s="54">
        <f t="shared" si="6"/>
        <v>-67363.200000000041</v>
      </c>
      <c r="AE31" s="54">
        <f t="shared" si="6"/>
        <v>-68035.200000000041</v>
      </c>
      <c r="AF31" s="54">
        <f t="shared" si="6"/>
        <v>-68707.200000000041</v>
      </c>
      <c r="AG31" s="54">
        <f t="shared" si="6"/>
        <v>-69379.200000000041</v>
      </c>
      <c r="AH31" s="54">
        <f t="shared" si="6"/>
        <v>-70051.200000000041</v>
      </c>
      <c r="AI31" s="54">
        <f t="shared" si="6"/>
        <v>-70353.600000000049</v>
      </c>
      <c r="AJ31" s="54">
        <f t="shared" si="6"/>
        <v>-70656.000000000044</v>
      </c>
      <c r="AK31" s="54">
        <f t="shared" si="6"/>
        <v>-70958.400000000038</v>
      </c>
      <c r="AL31" s="54">
        <f t="shared" si="6"/>
        <v>-71260.800000000047</v>
      </c>
      <c r="AM31" s="54">
        <f t="shared" si="6"/>
        <v>-71563.200000000041</v>
      </c>
      <c r="AN31" s="12"/>
      <c r="AO31" s="12"/>
      <c r="AP31" s="12"/>
      <c r="AQ31" s="12"/>
      <c r="AR31" s="12"/>
      <c r="AS31" s="12"/>
      <c r="AT31" s="12"/>
      <c r="AU31" s="12"/>
      <c r="AV31" s="12"/>
      <c r="AW31" s="12"/>
    </row>
    <row r="32" spans="1:64" s="24" customFormat="1" ht="16" customHeight="1">
      <c r="A32" s="13"/>
      <c r="B32" s="14" t="s">
        <v>53</v>
      </c>
      <c r="D32" s="54">
        <f>-D104</f>
        <v>-1500</v>
      </c>
      <c r="E32" s="54">
        <f t="shared" ref="E32:AM32" si="7">-E104</f>
        <v>-3000</v>
      </c>
      <c r="F32" s="54">
        <f t="shared" si="7"/>
        <v>0</v>
      </c>
      <c r="G32" s="54">
        <f t="shared" si="7"/>
        <v>-1500</v>
      </c>
      <c r="H32" s="54">
        <f t="shared" si="7"/>
        <v>-3000</v>
      </c>
      <c r="I32" s="54">
        <f t="shared" si="7"/>
        <v>0</v>
      </c>
      <c r="J32" s="54">
        <f t="shared" si="7"/>
        <v>-1500</v>
      </c>
      <c r="K32" s="54">
        <f t="shared" si="7"/>
        <v>-3000</v>
      </c>
      <c r="L32" s="54">
        <f t="shared" si="7"/>
        <v>0</v>
      </c>
      <c r="M32" s="54">
        <f t="shared" si="7"/>
        <v>-1500</v>
      </c>
      <c r="N32" s="54">
        <f t="shared" si="7"/>
        <v>-3000</v>
      </c>
      <c r="O32" s="436">
        <f t="shared" si="7"/>
        <v>0</v>
      </c>
      <c r="P32" s="54">
        <f t="shared" si="7"/>
        <v>-1583.3333333333333</v>
      </c>
      <c r="Q32" s="54">
        <f t="shared" si="7"/>
        <v>-3166.6666666666665</v>
      </c>
      <c r="R32" s="54">
        <f t="shared" si="7"/>
        <v>0</v>
      </c>
      <c r="S32" s="54">
        <f t="shared" si="7"/>
        <v>-1583.3333333333333</v>
      </c>
      <c r="T32" s="54">
        <f t="shared" si="7"/>
        <v>-3166.6666666666665</v>
      </c>
      <c r="U32" s="54">
        <f t="shared" si="7"/>
        <v>0</v>
      </c>
      <c r="V32" s="54">
        <f t="shared" si="7"/>
        <v>-1583.3333333333333</v>
      </c>
      <c r="W32" s="54">
        <f t="shared" si="7"/>
        <v>-3166.6666666666665</v>
      </c>
      <c r="X32" s="54">
        <f t="shared" si="7"/>
        <v>0</v>
      </c>
      <c r="Y32" s="54">
        <f t="shared" si="7"/>
        <v>-1583.3333333333333</v>
      </c>
      <c r="Z32" s="54">
        <f t="shared" si="7"/>
        <v>-3166.6666666666665</v>
      </c>
      <c r="AA32" s="436">
        <f t="shared" si="7"/>
        <v>0</v>
      </c>
      <c r="AB32" s="54">
        <f t="shared" si="7"/>
        <v>-1750</v>
      </c>
      <c r="AC32" s="54">
        <f t="shared" si="7"/>
        <v>-3500</v>
      </c>
      <c r="AD32" s="54">
        <f t="shared" si="7"/>
        <v>0</v>
      </c>
      <c r="AE32" s="54">
        <f t="shared" si="7"/>
        <v>-1750</v>
      </c>
      <c r="AF32" s="54">
        <f t="shared" si="7"/>
        <v>-3500</v>
      </c>
      <c r="AG32" s="54">
        <f t="shared" si="7"/>
        <v>0</v>
      </c>
      <c r="AH32" s="54">
        <f t="shared" si="7"/>
        <v>-1750</v>
      </c>
      <c r="AI32" s="54">
        <f t="shared" si="7"/>
        <v>-3500</v>
      </c>
      <c r="AJ32" s="54">
        <f t="shared" si="7"/>
        <v>0</v>
      </c>
      <c r="AK32" s="54">
        <f t="shared" si="7"/>
        <v>-1750</v>
      </c>
      <c r="AL32" s="54">
        <f t="shared" si="7"/>
        <v>-3500</v>
      </c>
      <c r="AM32" s="54">
        <f t="shared" si="7"/>
        <v>0</v>
      </c>
      <c r="AN32" s="12"/>
      <c r="AO32" s="12"/>
      <c r="AP32" s="12"/>
      <c r="AQ32" s="12"/>
      <c r="AR32" s="12"/>
      <c r="AS32" s="12"/>
      <c r="AT32" s="12"/>
      <c r="AU32" s="12"/>
      <c r="AV32" s="12"/>
      <c r="AW32" s="12"/>
    </row>
    <row r="33" spans="1:64" s="24" customFormat="1" ht="16" customHeight="1">
      <c r="A33" s="13"/>
      <c r="B33" s="14" t="s">
        <v>251</v>
      </c>
      <c r="D33" s="54">
        <f>-D110</f>
        <v>-170625.54501740611</v>
      </c>
      <c r="E33" s="54">
        <f t="shared" ref="E33:AM33" si="8">-E110</f>
        <v>-171620.86069667432</v>
      </c>
      <c r="F33" s="54">
        <f t="shared" si="8"/>
        <v>-172621.98238407157</v>
      </c>
      <c r="G33" s="54">
        <f t="shared" si="8"/>
        <v>-173628.94394797867</v>
      </c>
      <c r="H33" s="54">
        <f t="shared" si="8"/>
        <v>-174641.77945434186</v>
      </c>
      <c r="I33" s="54">
        <f t="shared" si="8"/>
        <v>-175660.52316782554</v>
      </c>
      <c r="J33" s="54">
        <f t="shared" si="8"/>
        <v>-176685.20955297118</v>
      </c>
      <c r="K33" s="54">
        <f t="shared" si="8"/>
        <v>-177715.87327536353</v>
      </c>
      <c r="L33" s="54">
        <f t="shared" si="8"/>
        <v>-178752.54920280314</v>
      </c>
      <c r="M33" s="54">
        <f t="shared" si="8"/>
        <v>-179795.27240648615</v>
      </c>
      <c r="N33" s="54">
        <f t="shared" si="8"/>
        <v>-180844.07816219065</v>
      </c>
      <c r="O33" s="436">
        <f t="shared" si="8"/>
        <v>-181899.0019514701</v>
      </c>
      <c r="P33" s="54">
        <f t="shared" si="8"/>
        <v>-182960.07946285367</v>
      </c>
      <c r="Q33" s="54">
        <f t="shared" si="8"/>
        <v>-184027.34659305366</v>
      </c>
      <c r="R33" s="54">
        <f t="shared" si="8"/>
        <v>-185100.83944817982</v>
      </c>
      <c r="S33" s="54">
        <f t="shared" si="8"/>
        <v>-186180.59434496087</v>
      </c>
      <c r="T33" s="54">
        <f t="shared" si="8"/>
        <v>-187266.64781197312</v>
      </c>
      <c r="U33" s="54">
        <f t="shared" si="8"/>
        <v>-188359.03659087626</v>
      </c>
      <c r="V33" s="54">
        <f t="shared" si="8"/>
        <v>-189457.79763765642</v>
      </c>
      <c r="W33" s="54">
        <f t="shared" si="8"/>
        <v>-190562.96812387608</v>
      </c>
      <c r="X33" s="54">
        <f t="shared" si="8"/>
        <v>-191674.58543793202</v>
      </c>
      <c r="Y33" s="54">
        <f t="shared" si="8"/>
        <v>-192792.68718631993</v>
      </c>
      <c r="Z33" s="54">
        <f t="shared" si="8"/>
        <v>-193917.3111949068</v>
      </c>
      <c r="AA33" s="436">
        <f t="shared" si="8"/>
        <v>-195048.49551021043</v>
      </c>
      <c r="AB33" s="54">
        <f t="shared" si="8"/>
        <v>-196186.27840068669</v>
      </c>
      <c r="AC33" s="54">
        <f t="shared" si="8"/>
        <v>-197330.698358024</v>
      </c>
      <c r="AD33" s="54">
        <f t="shared" si="8"/>
        <v>-198481.79409844583</v>
      </c>
      <c r="AE33" s="54">
        <f t="shared" si="8"/>
        <v>-199639.60456402009</v>
      </c>
      <c r="AF33" s="54">
        <f t="shared" si="8"/>
        <v>-200804.16892397686</v>
      </c>
      <c r="AG33" s="54">
        <f t="shared" si="8"/>
        <v>-201975.52657603339</v>
      </c>
      <c r="AH33" s="54">
        <f t="shared" si="8"/>
        <v>-203153.71714772691</v>
      </c>
      <c r="AI33" s="54">
        <f t="shared" si="8"/>
        <v>-204338.78049775536</v>
      </c>
      <c r="AJ33" s="54">
        <f t="shared" si="8"/>
        <v>-205530.75671732557</v>
      </c>
      <c r="AK33" s="54">
        <f t="shared" si="8"/>
        <v>-206729.68613150998</v>
      </c>
      <c r="AL33" s="54">
        <f t="shared" si="8"/>
        <v>-207935.60930061043</v>
      </c>
      <c r="AM33" s="54">
        <f t="shared" si="8"/>
        <v>-209148.5670215307</v>
      </c>
      <c r="AN33" s="12"/>
      <c r="AO33" s="12"/>
      <c r="AP33" s="12"/>
      <c r="AQ33" s="12"/>
      <c r="AR33" s="12"/>
      <c r="AS33" s="12"/>
      <c r="AT33" s="12"/>
      <c r="AU33" s="12"/>
      <c r="AV33" s="12"/>
      <c r="AW33" s="12"/>
    </row>
    <row r="34" spans="1:64" s="24" customFormat="1" ht="16" customHeight="1">
      <c r="A34" s="13"/>
      <c r="B34" s="14" t="s">
        <v>58</v>
      </c>
      <c r="D34" s="54">
        <f>-D117</f>
        <v>69119</v>
      </c>
      <c r="E34" s="54">
        <f t="shared" ref="E34:AM34" si="9">-E117</f>
        <v>66152.399999999994</v>
      </c>
      <c r="F34" s="54">
        <f t="shared" si="9"/>
        <v>0</v>
      </c>
      <c r="G34" s="54">
        <f t="shared" si="9"/>
        <v>-4868.7999999999993</v>
      </c>
      <c r="H34" s="54">
        <f t="shared" si="9"/>
        <v>-10411.599999999999</v>
      </c>
      <c r="I34" s="54">
        <f t="shared" si="9"/>
        <v>0</v>
      </c>
      <c r="J34" s="54">
        <f t="shared" si="9"/>
        <v>-8340.7999999999993</v>
      </c>
      <c r="K34" s="54">
        <f t="shared" si="9"/>
        <v>-17926.599999999999</v>
      </c>
      <c r="L34" s="54">
        <f t="shared" si="9"/>
        <v>0</v>
      </c>
      <c r="M34" s="54">
        <f t="shared" si="9"/>
        <v>-9915.7999999999993</v>
      </c>
      <c r="N34" s="54">
        <f t="shared" si="9"/>
        <v>-20181.599999999999</v>
      </c>
      <c r="O34" s="436">
        <f t="shared" si="9"/>
        <v>0</v>
      </c>
      <c r="P34" s="54">
        <f t="shared" si="9"/>
        <v>-9285.6</v>
      </c>
      <c r="Q34" s="54">
        <f t="shared" si="9"/>
        <v>-20849</v>
      </c>
      <c r="R34" s="54">
        <f t="shared" si="9"/>
        <v>0</v>
      </c>
      <c r="S34" s="54">
        <f t="shared" si="9"/>
        <v>-12119</v>
      </c>
      <c r="T34" s="54">
        <f t="shared" si="9"/>
        <v>-25055.8</v>
      </c>
      <c r="U34" s="54">
        <f t="shared" si="9"/>
        <v>0</v>
      </c>
      <c r="V34" s="54">
        <f t="shared" si="9"/>
        <v>-14724.4</v>
      </c>
      <c r="W34" s="54">
        <f t="shared" si="9"/>
        <v>-29858.799999999999</v>
      </c>
      <c r="X34" s="54">
        <f t="shared" si="9"/>
        <v>0</v>
      </c>
      <c r="Y34" s="54">
        <f t="shared" si="9"/>
        <v>-15954.4</v>
      </c>
      <c r="Z34" s="54">
        <f t="shared" si="9"/>
        <v>-32222.199999999997</v>
      </c>
      <c r="AA34" s="436">
        <f t="shared" si="9"/>
        <v>0</v>
      </c>
      <c r="AB34" s="54">
        <f t="shared" si="9"/>
        <v>-15865.4</v>
      </c>
      <c r="AC34" s="54">
        <f t="shared" si="9"/>
        <v>-33974</v>
      </c>
      <c r="AD34" s="54">
        <f t="shared" si="9"/>
        <v>0</v>
      </c>
      <c r="AE34" s="54">
        <f t="shared" si="9"/>
        <v>-18559.8</v>
      </c>
      <c r="AF34" s="54">
        <f t="shared" si="9"/>
        <v>-37327.599999999999</v>
      </c>
      <c r="AG34" s="54">
        <f t="shared" si="9"/>
        <v>0</v>
      </c>
      <c r="AH34" s="54">
        <f t="shared" si="9"/>
        <v>-19183.8</v>
      </c>
      <c r="AI34" s="54">
        <f t="shared" si="9"/>
        <v>-38463.199999999997</v>
      </c>
      <c r="AJ34" s="54">
        <f t="shared" si="9"/>
        <v>0</v>
      </c>
      <c r="AK34" s="54">
        <f t="shared" si="9"/>
        <v>-19470.599999999999</v>
      </c>
      <c r="AL34" s="54">
        <f t="shared" si="9"/>
        <v>-39036.799999999996</v>
      </c>
      <c r="AM34" s="54">
        <f t="shared" si="9"/>
        <v>0</v>
      </c>
      <c r="AN34" s="12"/>
      <c r="AO34" s="12"/>
      <c r="AP34" s="12"/>
      <c r="AQ34" s="12"/>
      <c r="AR34" s="12"/>
      <c r="AS34" s="12"/>
      <c r="AT34" s="12"/>
      <c r="AU34" s="12"/>
      <c r="AV34" s="12"/>
      <c r="AW34" s="12"/>
    </row>
    <row r="35" spans="1:64" s="38" customFormat="1" ht="16" customHeight="1">
      <c r="A35" s="36"/>
      <c r="B35" s="458" t="s">
        <v>2</v>
      </c>
      <c r="C35" s="459"/>
      <c r="D35" s="452">
        <f>-D122</f>
        <v>0</v>
      </c>
      <c r="E35" s="452">
        <f t="shared" ref="E35:AM35" si="10">-E122</f>
        <v>0</v>
      </c>
      <c r="F35" s="452">
        <f t="shared" si="10"/>
        <v>0</v>
      </c>
      <c r="G35" s="452">
        <f t="shared" si="10"/>
        <v>0</v>
      </c>
      <c r="H35" s="452">
        <f t="shared" si="10"/>
        <v>0</v>
      </c>
      <c r="I35" s="452">
        <f t="shared" si="10"/>
        <v>0</v>
      </c>
      <c r="J35" s="452">
        <f t="shared" si="10"/>
        <v>0</v>
      </c>
      <c r="K35" s="452">
        <f t="shared" si="10"/>
        <v>0</v>
      </c>
      <c r="L35" s="452">
        <f t="shared" si="10"/>
        <v>0</v>
      </c>
      <c r="M35" s="452">
        <f t="shared" si="10"/>
        <v>0</v>
      </c>
      <c r="N35" s="452">
        <f t="shared" si="10"/>
        <v>0</v>
      </c>
      <c r="O35" s="453">
        <f t="shared" si="10"/>
        <v>0</v>
      </c>
      <c r="P35" s="452">
        <f t="shared" si="10"/>
        <v>0</v>
      </c>
      <c r="Q35" s="452">
        <f t="shared" si="10"/>
        <v>0</v>
      </c>
      <c r="R35" s="452">
        <f t="shared" si="10"/>
        <v>0</v>
      </c>
      <c r="S35" s="452">
        <f t="shared" si="10"/>
        <v>0</v>
      </c>
      <c r="T35" s="452">
        <f t="shared" si="10"/>
        <v>0</v>
      </c>
      <c r="U35" s="452">
        <f t="shared" si="10"/>
        <v>0</v>
      </c>
      <c r="V35" s="452">
        <f t="shared" si="10"/>
        <v>0</v>
      </c>
      <c r="W35" s="452">
        <f t="shared" si="10"/>
        <v>0</v>
      </c>
      <c r="X35" s="452">
        <f t="shared" ca="1" si="10"/>
        <v>-3196.7023412926633</v>
      </c>
      <c r="Y35" s="452">
        <f t="shared" ca="1" si="10"/>
        <v>-10922.109381903994</v>
      </c>
      <c r="Z35" s="452">
        <f t="shared" ca="1" si="10"/>
        <v>-18978.961111694469</v>
      </c>
      <c r="AA35" s="453">
        <f t="shared" ca="1" si="10"/>
        <v>-27201.362791350966</v>
      </c>
      <c r="AB35" s="452">
        <f t="shared" ca="1" si="10"/>
        <v>-34550.220295581035</v>
      </c>
      <c r="AC35" s="452">
        <f t="shared" ca="1" si="10"/>
        <v>-42160.640116694696</v>
      </c>
      <c r="AD35" s="452">
        <f t="shared" ca="1" si="10"/>
        <v>-50032.729368207096</v>
      </c>
      <c r="AE35" s="452">
        <f t="shared" ca="1" si="10"/>
        <v>-58107.395788462229</v>
      </c>
      <c r="AF35" s="452">
        <f t="shared" ca="1" si="10"/>
        <v>-66268.74774427776</v>
      </c>
      <c r="AG35" s="452">
        <f t="shared" ca="1" si="10"/>
        <v>-74796.894234611129</v>
      </c>
      <c r="AH35" s="452">
        <f t="shared" ca="1" si="10"/>
        <v>-83551.944894247019</v>
      </c>
      <c r="AI35" s="452">
        <f t="shared" ca="1" si="10"/>
        <v>-92421.609997506355</v>
      </c>
      <c r="AJ35" s="452">
        <f t="shared" ca="1" si="10"/>
        <v>-74212.637670625991</v>
      </c>
      <c r="AK35" s="452">
        <f t="shared" ca="1" si="10"/>
        <v>-83319.865060914919</v>
      </c>
      <c r="AL35" s="452">
        <f t="shared" ca="1" si="10"/>
        <v>-92550.041592422771</v>
      </c>
      <c r="AM35" s="452">
        <f t="shared" ca="1" si="10"/>
        <v>-101895.28013514</v>
      </c>
      <c r="AN35" s="12"/>
      <c r="AO35" s="12"/>
      <c r="AP35" s="12"/>
      <c r="AQ35" s="12"/>
      <c r="AR35" s="12"/>
      <c r="AS35" s="12"/>
      <c r="AT35" s="12"/>
      <c r="AU35" s="12"/>
      <c r="AV35" s="12"/>
      <c r="AW35" s="12"/>
      <c r="AX35" s="24"/>
      <c r="AY35" s="24"/>
      <c r="AZ35" s="24"/>
      <c r="BA35" s="24"/>
      <c r="BB35" s="24"/>
      <c r="BC35" s="24"/>
      <c r="BD35" s="24"/>
      <c r="BE35" s="24"/>
      <c r="BF35" s="24"/>
      <c r="BG35" s="24"/>
      <c r="BH35" s="24"/>
      <c r="BI35" s="37"/>
      <c r="BJ35" s="37"/>
      <c r="BK35" s="37"/>
      <c r="BL35" s="37"/>
    </row>
    <row r="36" spans="1:64" s="26" customFormat="1" ht="16" customHeight="1">
      <c r="B36" s="10"/>
      <c r="D36" s="64">
        <f>SUM(D31:D35)</f>
        <v>-545632.54501740611</v>
      </c>
      <c r="E36" s="64">
        <f t="shared" ref="E36:AM36" si="11">SUM(E31:E35)</f>
        <v>-491396.86069667432</v>
      </c>
      <c r="F36" s="64">
        <f t="shared" si="11"/>
        <v>-186012.78238407162</v>
      </c>
      <c r="G36" s="64">
        <f t="shared" si="11"/>
        <v>-197974.9439479787</v>
      </c>
      <c r="H36" s="64">
        <f t="shared" si="11"/>
        <v>-208694.5794543419</v>
      </c>
      <c r="I36" s="64">
        <f t="shared" si="11"/>
        <v>-200345.72316782558</v>
      </c>
      <c r="J36" s="64">
        <f t="shared" si="11"/>
        <v>-218195.20955297121</v>
      </c>
      <c r="K36" s="64">
        <f t="shared" si="11"/>
        <v>-235219.67327536357</v>
      </c>
      <c r="L36" s="64">
        <f t="shared" si="11"/>
        <v>-215917.74920280318</v>
      </c>
      <c r="M36" s="64">
        <f t="shared" si="11"/>
        <v>-228964.27240648618</v>
      </c>
      <c r="N36" s="64">
        <f t="shared" si="11"/>
        <v>-243056.8781621907</v>
      </c>
      <c r="O36" s="437">
        <f t="shared" si="11"/>
        <v>-221518.20195147014</v>
      </c>
      <c r="P36" s="64">
        <f t="shared" si="11"/>
        <v>-248377.41279618707</v>
      </c>
      <c r="Q36" s="64">
        <f t="shared" si="11"/>
        <v>-251582.61325972038</v>
      </c>
      <c r="R36" s="64">
        <f t="shared" si="11"/>
        <v>-229631.63944817986</v>
      </c>
      <c r="S36" s="64">
        <f t="shared" si="11"/>
        <v>-245404.92767829425</v>
      </c>
      <c r="T36" s="64">
        <f t="shared" si="11"/>
        <v>-264162.3144786398</v>
      </c>
      <c r="U36" s="64">
        <f t="shared" si="11"/>
        <v>-241647.43659087631</v>
      </c>
      <c r="V36" s="64">
        <f t="shared" si="11"/>
        <v>-260549.13097098979</v>
      </c>
      <c r="W36" s="64">
        <f t="shared" si="11"/>
        <v>-279884.03479054279</v>
      </c>
      <c r="X36" s="64">
        <f t="shared" ca="1" si="11"/>
        <v>-252678.88777922472</v>
      </c>
      <c r="Y36" s="64">
        <f t="shared" ca="1" si="11"/>
        <v>-280572.12990155735</v>
      </c>
      <c r="Z36" s="64">
        <f t="shared" ca="1" si="11"/>
        <v>-308730.33897326794</v>
      </c>
      <c r="AA36" s="437">
        <f t="shared" ca="1" si="11"/>
        <v>-283316.65830156143</v>
      </c>
      <c r="AB36" s="64">
        <f t="shared" ca="1" si="11"/>
        <v>-326169.49869626778</v>
      </c>
      <c r="AC36" s="64">
        <f t="shared" ca="1" si="11"/>
        <v>-343555.7384747187</v>
      </c>
      <c r="AD36" s="64">
        <f t="shared" ca="1" si="11"/>
        <v>-315877.72346665297</v>
      </c>
      <c r="AE36" s="64">
        <f t="shared" ca="1" si="11"/>
        <v>-346092.00035248237</v>
      </c>
      <c r="AF36" s="64">
        <f t="shared" ca="1" si="11"/>
        <v>-376607.71666825464</v>
      </c>
      <c r="AG36" s="64">
        <f t="shared" ca="1" si="11"/>
        <v>-346151.62081064453</v>
      </c>
      <c r="AH36" s="64">
        <f t="shared" ca="1" si="11"/>
        <v>-377690.66204197402</v>
      </c>
      <c r="AI36" s="64">
        <f t="shared" ca="1" si="11"/>
        <v>-409077.19049526181</v>
      </c>
      <c r="AJ36" s="64">
        <f t="shared" ca="1" si="11"/>
        <v>-350399.39438795159</v>
      </c>
      <c r="AK36" s="64">
        <f t="shared" ca="1" si="11"/>
        <v>-382228.55119242496</v>
      </c>
      <c r="AL36" s="64">
        <f t="shared" ca="1" si="11"/>
        <v>-414283.25089303323</v>
      </c>
      <c r="AM36" s="64">
        <f t="shared" ca="1" si="11"/>
        <v>-382607.04715667077</v>
      </c>
    </row>
    <row r="37" spans="1:64" s="24" customFormat="1" ht="20" customHeight="1">
      <c r="B37" s="460"/>
      <c r="C37" s="457"/>
      <c r="D37" s="452"/>
      <c r="E37" s="452"/>
      <c r="F37" s="452"/>
      <c r="G37" s="452"/>
      <c r="H37" s="452"/>
      <c r="I37" s="452"/>
      <c r="J37" s="452"/>
      <c r="K37" s="452"/>
      <c r="L37" s="452"/>
      <c r="M37" s="452"/>
      <c r="N37" s="452"/>
      <c r="O37" s="453"/>
      <c r="P37" s="452"/>
      <c r="Q37" s="452"/>
      <c r="R37" s="452"/>
      <c r="S37" s="452"/>
      <c r="T37" s="452"/>
      <c r="U37" s="452"/>
      <c r="V37" s="452"/>
      <c r="W37" s="452"/>
      <c r="X37" s="452"/>
      <c r="Y37" s="452"/>
      <c r="Z37" s="452"/>
      <c r="AA37" s="453"/>
      <c r="AB37" s="452"/>
      <c r="AC37" s="452"/>
      <c r="AD37" s="452"/>
      <c r="AE37" s="452"/>
      <c r="AF37" s="452"/>
      <c r="AG37" s="452"/>
      <c r="AH37" s="452"/>
      <c r="AI37" s="452"/>
      <c r="AJ37" s="452"/>
      <c r="AK37" s="452"/>
      <c r="AL37" s="452"/>
      <c r="AM37" s="452"/>
      <c r="AN37" s="12"/>
      <c r="AO37" s="12"/>
      <c r="AP37" s="12"/>
      <c r="AQ37" s="12"/>
      <c r="AR37" s="12"/>
      <c r="AS37" s="12"/>
      <c r="AT37" s="12"/>
      <c r="AU37" s="12"/>
      <c r="AV37" s="12"/>
      <c r="AW37" s="12"/>
    </row>
    <row r="38" spans="1:64" s="26" customFormat="1" ht="16" customHeight="1">
      <c r="A38" s="13"/>
      <c r="B38" s="454" t="s">
        <v>208</v>
      </c>
      <c r="C38" s="455"/>
      <c r="D38" s="64">
        <f>D28+D36</f>
        <v>73040.947079717997</v>
      </c>
      <c r="E38" s="64">
        <f t="shared" ref="E38:AM38" si="12">E28+E36</f>
        <v>46140.123497574008</v>
      </c>
      <c r="F38" s="64">
        <f t="shared" si="12"/>
        <v>22361.493907300814</v>
      </c>
      <c r="G38" s="64">
        <f t="shared" si="12"/>
        <v>4960.0244405178528</v>
      </c>
      <c r="H38" s="64">
        <f t="shared" si="12"/>
        <v>-9577.3189687211998</v>
      </c>
      <c r="I38" s="64">
        <f t="shared" si="12"/>
        <v>-18500.570585080743</v>
      </c>
      <c r="J38" s="64">
        <f t="shared" si="12"/>
        <v>-18659.764873102278</v>
      </c>
      <c r="K38" s="64">
        <f t="shared" si="12"/>
        <v>-12539.936498370487</v>
      </c>
      <c r="L38" s="64">
        <f t="shared" si="12"/>
        <v>-5601.1203286859673</v>
      </c>
      <c r="M38" s="64">
        <f t="shared" si="12"/>
        <v>2156.6485647551308</v>
      </c>
      <c r="N38" s="64">
        <f t="shared" si="12"/>
        <v>11658.334906174772</v>
      </c>
      <c r="O38" s="437">
        <f t="shared" si="12"/>
        <v>21978.903214019461</v>
      </c>
      <c r="P38" s="64">
        <f t="shared" si="12"/>
        <v>20773.984466426686</v>
      </c>
      <c r="Q38" s="64">
        <f t="shared" si="12"/>
        <v>-4048.1238999825437</v>
      </c>
      <c r="R38" s="64">
        <f t="shared" si="12"/>
        <v>-2487.4579913179041</v>
      </c>
      <c r="S38" s="64">
        <f t="shared" si="12"/>
        <v>455.94587569183204</v>
      </c>
      <c r="T38" s="64">
        <f t="shared" si="12"/>
        <v>6802.0511724703829</v>
      </c>
      <c r="U38" s="64">
        <f t="shared" si="12"/>
        <v>20660.821157358005</v>
      </c>
      <c r="V38" s="64">
        <f t="shared" si="12"/>
        <v>36532.218874368671</v>
      </c>
      <c r="W38" s="64">
        <f t="shared" si="12"/>
        <v>54447.207151939743</v>
      </c>
      <c r="X38" s="64">
        <f t="shared" ca="1" si="12"/>
        <v>71249.046260381991</v>
      </c>
      <c r="Y38" s="64">
        <f t="shared" ca="1" si="12"/>
        <v>85565.696235173498</v>
      </c>
      <c r="Z38" s="64">
        <f t="shared" ca="1" si="12"/>
        <v>101111.37926058698</v>
      </c>
      <c r="AA38" s="437">
        <f t="shared" ca="1" si="12"/>
        <v>107221.95202941762</v>
      </c>
      <c r="AB38" s="64">
        <f t="shared" ca="1" si="12"/>
        <v>119740.47039850208</v>
      </c>
      <c r="AC38" s="64">
        <f t="shared" ca="1" si="12"/>
        <v>83206.789383841911</v>
      </c>
      <c r="AD38" s="64">
        <f t="shared" ca="1" si="12"/>
        <v>97620.763155698427</v>
      </c>
      <c r="AE38" s="64">
        <f t="shared" ca="1" si="12"/>
        <v>112745.44503365987</v>
      </c>
      <c r="AF38" s="64">
        <f t="shared" ca="1" si="12"/>
        <v>128116.68748167838</v>
      </c>
      <c r="AG38" s="64">
        <f t="shared" ca="1" si="12"/>
        <v>144854.34210307925</v>
      </c>
      <c r="AH38" s="64">
        <f t="shared" ca="1" si="12"/>
        <v>162398.25963554054</v>
      </c>
      <c r="AI38" s="64">
        <f t="shared" ca="1" si="12"/>
        <v>180298.68994604354</v>
      </c>
      <c r="AJ38" s="64">
        <f t="shared" ca="1" si="12"/>
        <v>198587.48202579364</v>
      </c>
      <c r="AK38" s="64">
        <f t="shared" ca="1" si="12"/>
        <v>217232.48398511112</v>
      </c>
      <c r="AL38" s="64">
        <f t="shared" ca="1" si="12"/>
        <v>236265.54304829356</v>
      </c>
      <c r="AM38" s="64">
        <f t="shared" ca="1" si="12"/>
        <v>245654.50554844685</v>
      </c>
    </row>
    <row r="39" spans="1:64" s="24" customFormat="1" ht="16" customHeight="1">
      <c r="A39" s="13"/>
      <c r="B39" s="33"/>
      <c r="D39" s="54"/>
      <c r="E39" s="54"/>
      <c r="F39" s="54"/>
      <c r="G39" s="54"/>
      <c r="H39" s="54"/>
      <c r="I39" s="54"/>
      <c r="J39" s="54"/>
      <c r="K39" s="54"/>
      <c r="L39" s="54"/>
      <c r="M39" s="54"/>
      <c r="N39" s="54"/>
      <c r="O39" s="436"/>
      <c r="P39" s="54"/>
      <c r="Q39" s="54"/>
      <c r="R39" s="54"/>
      <c r="S39" s="54"/>
      <c r="T39" s="54"/>
      <c r="U39" s="54"/>
      <c r="V39" s="54"/>
      <c r="W39" s="54"/>
      <c r="X39" s="54"/>
      <c r="Y39" s="54"/>
      <c r="Z39" s="54"/>
      <c r="AA39" s="436"/>
      <c r="AB39" s="54"/>
      <c r="AC39" s="54"/>
      <c r="AD39" s="54"/>
      <c r="AE39" s="54"/>
      <c r="AF39" s="54"/>
      <c r="AG39" s="54"/>
      <c r="AH39" s="54"/>
      <c r="AI39" s="54"/>
      <c r="AJ39" s="54"/>
      <c r="AK39" s="54"/>
      <c r="AL39" s="54"/>
      <c r="AM39" s="54"/>
      <c r="AN39" s="12"/>
      <c r="AO39" s="12"/>
      <c r="AP39" s="12"/>
      <c r="AQ39" s="12"/>
      <c r="AR39" s="12"/>
      <c r="AS39" s="12"/>
      <c r="AT39" s="12"/>
      <c r="AU39" s="12"/>
      <c r="AV39" s="12"/>
      <c r="AW39" s="12"/>
    </row>
    <row r="40" spans="1:64" s="21" customFormat="1" ht="16" customHeight="1">
      <c r="B40" s="11" t="s">
        <v>219</v>
      </c>
      <c r="D40" s="54"/>
      <c r="E40" s="54"/>
      <c r="F40" s="54"/>
      <c r="G40" s="54"/>
      <c r="H40" s="54"/>
      <c r="I40" s="54"/>
      <c r="J40" s="54"/>
      <c r="K40" s="54"/>
      <c r="L40" s="54"/>
      <c r="M40" s="54"/>
      <c r="N40" s="54"/>
      <c r="O40" s="436"/>
      <c r="P40" s="54"/>
      <c r="Q40" s="54"/>
      <c r="R40" s="54"/>
      <c r="S40" s="54"/>
      <c r="T40" s="54"/>
      <c r="U40" s="54"/>
      <c r="V40" s="54"/>
      <c r="W40" s="54"/>
      <c r="X40" s="54"/>
      <c r="Y40" s="54"/>
      <c r="Z40" s="54"/>
      <c r="AA40" s="436"/>
      <c r="AB40" s="54"/>
      <c r="AC40" s="54"/>
      <c r="AD40" s="54"/>
      <c r="AE40" s="54"/>
      <c r="AF40" s="54"/>
      <c r="AG40" s="54"/>
      <c r="AH40" s="54"/>
      <c r="AI40" s="54"/>
      <c r="AJ40" s="54"/>
      <c r="AK40" s="54"/>
      <c r="AL40" s="54"/>
      <c r="AM40" s="54"/>
      <c r="AN40" s="12"/>
      <c r="AO40" s="12"/>
      <c r="AP40" s="12"/>
      <c r="AQ40" s="12"/>
      <c r="AR40" s="12"/>
      <c r="AS40" s="12"/>
      <c r="AT40" s="12"/>
      <c r="AU40" s="12"/>
      <c r="AV40" s="12"/>
      <c r="AW40" s="12"/>
    </row>
    <row r="41" spans="1:64" s="24" customFormat="1" ht="16" customHeight="1">
      <c r="B41" s="10" t="s">
        <v>220</v>
      </c>
      <c r="D41" s="54">
        <f>-D111</f>
        <v>-795685.947079718</v>
      </c>
      <c r="E41" s="54">
        <f t="shared" ref="E41:AM41" si="13">-E111</f>
        <v>-780922.27386814042</v>
      </c>
      <c r="F41" s="54">
        <f t="shared" si="13"/>
        <v>-766072.47922949539</v>
      </c>
      <c r="G41" s="54">
        <f t="shared" si="13"/>
        <v>-751136.06078879151</v>
      </c>
      <c r="H41" s="54">
        <f t="shared" si="13"/>
        <v>-736112.51324051688</v>
      </c>
      <c r="I41" s="54">
        <f t="shared" si="13"/>
        <v>-721001.32833154395</v>
      </c>
      <c r="J41" s="54">
        <f t="shared" si="13"/>
        <v>-705801.99484393536</v>
      </c>
      <c r="K41" s="54">
        <f t="shared" si="13"/>
        <v>-690513.99857764901</v>
      </c>
      <c r="L41" s="54">
        <f t="shared" si="13"/>
        <v>-675136.82233314274</v>
      </c>
      <c r="M41" s="54">
        <f t="shared" si="13"/>
        <v>-659669.94589387695</v>
      </c>
      <c r="N41" s="54">
        <f t="shared" si="13"/>
        <v>-644112.84600871534</v>
      </c>
      <c r="O41" s="436">
        <f t="shared" si="13"/>
        <v>-628464.99637422361</v>
      </c>
      <c r="P41" s="54">
        <f t="shared" si="13"/>
        <v>-612725.86761686392</v>
      </c>
      <c r="Q41" s="54">
        <f t="shared" si="13"/>
        <v>-596894.9272750864</v>
      </c>
      <c r="R41" s="54">
        <f t="shared" si="13"/>
        <v>-580971.63978131523</v>
      </c>
      <c r="S41" s="54">
        <f t="shared" si="13"/>
        <v>-564955.4664438304</v>
      </c>
      <c r="T41" s="54">
        <f t="shared" si="13"/>
        <v>-548845.86542854353</v>
      </c>
      <c r="U41" s="54">
        <f t="shared" si="13"/>
        <v>-532642.29174066754</v>
      </c>
      <c r="V41" s="54">
        <f t="shared" si="13"/>
        <v>-516344.1972062788</v>
      </c>
      <c r="W41" s="54">
        <f t="shared" si="13"/>
        <v>-499951.03045377292</v>
      </c>
      <c r="X41" s="54">
        <f t="shared" si="13"/>
        <v>-483462.23689521069</v>
      </c>
      <c r="Y41" s="54">
        <f t="shared" si="13"/>
        <v>-466877.25870755687</v>
      </c>
      <c r="Z41" s="54">
        <f t="shared" si="13"/>
        <v>-450195.53481380839</v>
      </c>
      <c r="AA41" s="436">
        <f t="shared" si="13"/>
        <v>-433416.5008640131</v>
      </c>
      <c r="AB41" s="54">
        <f t="shared" si="13"/>
        <v>-416539.58921617724</v>
      </c>
      <c r="AC41" s="54">
        <f t="shared" si="13"/>
        <v>-399564.2289170624</v>
      </c>
      <c r="AD41" s="54">
        <f t="shared" si="13"/>
        <v>-382489.84568286943</v>
      </c>
      <c r="AE41" s="54">
        <f t="shared" si="13"/>
        <v>-365315.86187981034</v>
      </c>
      <c r="AF41" s="54">
        <f t="shared" si="13"/>
        <v>-348041.6965045667</v>
      </c>
      <c r="AG41" s="54">
        <f t="shared" si="13"/>
        <v>-330666.76516463415</v>
      </c>
      <c r="AH41" s="54">
        <f t="shared" si="13"/>
        <v>-313190.480058552</v>
      </c>
      <c r="AI41" s="54">
        <f t="shared" si="13"/>
        <v>-295612.24995601759</v>
      </c>
      <c r="AJ41" s="54">
        <f t="shared" si="13"/>
        <v>-277931.48017788527</v>
      </c>
      <c r="AK41" s="54">
        <f t="shared" si="13"/>
        <v>-260147.57257604701</v>
      </c>
      <c r="AL41" s="54">
        <f t="shared" si="13"/>
        <v>-242259.92551319808</v>
      </c>
      <c r="AM41" s="54">
        <f t="shared" si="13"/>
        <v>-224267.93384248251</v>
      </c>
      <c r="AN41" s="12"/>
      <c r="AO41" s="12"/>
      <c r="AP41" s="12"/>
      <c r="AQ41" s="12"/>
      <c r="AR41" s="12"/>
      <c r="AS41" s="12"/>
      <c r="AT41" s="12"/>
      <c r="AU41" s="12"/>
      <c r="AV41" s="12"/>
      <c r="AW41" s="12"/>
    </row>
    <row r="42" spans="1:64" s="21" customFormat="1" ht="16" customHeight="1">
      <c r="B42" s="460" t="s">
        <v>89</v>
      </c>
      <c r="C42" s="461"/>
      <c r="D42" s="452">
        <f t="shared" ref="D42:AM42" si="14">-D127</f>
        <v>-200000</v>
      </c>
      <c r="E42" s="452">
        <f t="shared" si="14"/>
        <v>-200000</v>
      </c>
      <c r="F42" s="452">
        <f t="shared" si="14"/>
        <v>-200000</v>
      </c>
      <c r="G42" s="452">
        <f t="shared" si="14"/>
        <v>-200000</v>
      </c>
      <c r="H42" s="452">
        <f t="shared" si="14"/>
        <v>-200000</v>
      </c>
      <c r="I42" s="452">
        <f t="shared" si="14"/>
        <v>-200000</v>
      </c>
      <c r="J42" s="452">
        <f t="shared" si="14"/>
        <v>-200000</v>
      </c>
      <c r="K42" s="452">
        <f t="shared" si="14"/>
        <v>-200000</v>
      </c>
      <c r="L42" s="452">
        <f t="shared" si="14"/>
        <v>-200000</v>
      </c>
      <c r="M42" s="452">
        <f t="shared" si="14"/>
        <v>-200000</v>
      </c>
      <c r="N42" s="452">
        <f t="shared" si="14"/>
        <v>-200000</v>
      </c>
      <c r="O42" s="453">
        <f t="shared" si="14"/>
        <v>-200000</v>
      </c>
      <c r="P42" s="452">
        <f t="shared" si="14"/>
        <v>-200000</v>
      </c>
      <c r="Q42" s="452">
        <f t="shared" si="14"/>
        <v>-175000</v>
      </c>
      <c r="R42" s="452">
        <f t="shared" si="14"/>
        <v>-175000</v>
      </c>
      <c r="S42" s="452">
        <f t="shared" si="14"/>
        <v>-175000</v>
      </c>
      <c r="T42" s="452">
        <f t="shared" si="14"/>
        <v>-175000</v>
      </c>
      <c r="U42" s="452">
        <f t="shared" si="14"/>
        <v>-175000</v>
      </c>
      <c r="V42" s="452">
        <f t="shared" si="14"/>
        <v>-175000</v>
      </c>
      <c r="W42" s="452">
        <f t="shared" si="14"/>
        <v>-175000</v>
      </c>
      <c r="X42" s="452">
        <f t="shared" si="14"/>
        <v>-175000</v>
      </c>
      <c r="Y42" s="452">
        <f t="shared" si="14"/>
        <v>-175000</v>
      </c>
      <c r="Z42" s="452">
        <f t="shared" si="14"/>
        <v>-175000</v>
      </c>
      <c r="AA42" s="453">
        <f t="shared" si="14"/>
        <v>-175000</v>
      </c>
      <c r="AB42" s="452">
        <f t="shared" si="14"/>
        <v>-175000</v>
      </c>
      <c r="AC42" s="452">
        <f t="shared" si="14"/>
        <v>-125000</v>
      </c>
      <c r="AD42" s="452">
        <f t="shared" si="14"/>
        <v>-125000</v>
      </c>
      <c r="AE42" s="452">
        <f t="shared" si="14"/>
        <v>-125000</v>
      </c>
      <c r="AF42" s="452">
        <f t="shared" si="14"/>
        <v>-125000</v>
      </c>
      <c r="AG42" s="452">
        <f t="shared" si="14"/>
        <v>-125000</v>
      </c>
      <c r="AH42" s="452">
        <f t="shared" si="14"/>
        <v>-125000</v>
      </c>
      <c r="AI42" s="452">
        <f t="shared" si="14"/>
        <v>-125000</v>
      </c>
      <c r="AJ42" s="452">
        <f t="shared" si="14"/>
        <v>-125000</v>
      </c>
      <c r="AK42" s="452">
        <f t="shared" si="14"/>
        <v>-125000</v>
      </c>
      <c r="AL42" s="452">
        <f t="shared" si="14"/>
        <v>-125000</v>
      </c>
      <c r="AM42" s="452">
        <f t="shared" si="14"/>
        <v>-125000</v>
      </c>
      <c r="AN42" s="12"/>
      <c r="AO42" s="12"/>
      <c r="AP42" s="12"/>
      <c r="AQ42" s="12"/>
      <c r="AR42" s="12"/>
      <c r="AS42" s="12"/>
      <c r="AT42" s="12"/>
      <c r="AU42" s="12"/>
      <c r="AV42" s="12"/>
      <c r="AW42" s="12"/>
    </row>
    <row r="43" spans="1:64" s="26" customFormat="1" ht="16" customHeight="1">
      <c r="B43" s="10"/>
      <c r="D43" s="64">
        <f>SUM(D41:D42)</f>
        <v>-995685.947079718</v>
      </c>
      <c r="E43" s="64">
        <f t="shared" ref="E43:AM43" si="15">SUM(E41:E42)</f>
        <v>-980922.27386814042</v>
      </c>
      <c r="F43" s="64">
        <f t="shared" si="15"/>
        <v>-966072.47922949539</v>
      </c>
      <c r="G43" s="64">
        <f t="shared" si="15"/>
        <v>-951136.06078879151</v>
      </c>
      <c r="H43" s="64">
        <f t="shared" si="15"/>
        <v>-936112.51324051688</v>
      </c>
      <c r="I43" s="64">
        <f t="shared" si="15"/>
        <v>-921001.32833154395</v>
      </c>
      <c r="J43" s="64">
        <f t="shared" si="15"/>
        <v>-905801.99484393536</v>
      </c>
      <c r="K43" s="64">
        <f t="shared" si="15"/>
        <v>-890513.99857764901</v>
      </c>
      <c r="L43" s="64">
        <f t="shared" si="15"/>
        <v>-875136.82233314274</v>
      </c>
      <c r="M43" s="64">
        <f t="shared" si="15"/>
        <v>-859669.94589387695</v>
      </c>
      <c r="N43" s="64">
        <f t="shared" si="15"/>
        <v>-844112.84600871534</v>
      </c>
      <c r="O43" s="437">
        <f t="shared" si="15"/>
        <v>-828464.99637422361</v>
      </c>
      <c r="P43" s="64">
        <f t="shared" si="15"/>
        <v>-812725.86761686392</v>
      </c>
      <c r="Q43" s="64">
        <f t="shared" si="15"/>
        <v>-771894.9272750864</v>
      </c>
      <c r="R43" s="64">
        <f t="shared" si="15"/>
        <v>-755971.63978131523</v>
      </c>
      <c r="S43" s="64">
        <f t="shared" si="15"/>
        <v>-739955.4664438304</v>
      </c>
      <c r="T43" s="64">
        <f t="shared" si="15"/>
        <v>-723845.86542854353</v>
      </c>
      <c r="U43" s="64">
        <f t="shared" si="15"/>
        <v>-707642.29174066754</v>
      </c>
      <c r="V43" s="64">
        <f t="shared" si="15"/>
        <v>-691344.1972062788</v>
      </c>
      <c r="W43" s="64">
        <f t="shared" si="15"/>
        <v>-674951.03045377298</v>
      </c>
      <c r="X43" s="64">
        <f t="shared" si="15"/>
        <v>-658462.23689521069</v>
      </c>
      <c r="Y43" s="64">
        <f t="shared" si="15"/>
        <v>-641877.25870755687</v>
      </c>
      <c r="Z43" s="64">
        <f t="shared" si="15"/>
        <v>-625195.53481380839</v>
      </c>
      <c r="AA43" s="437">
        <f t="shared" si="15"/>
        <v>-608416.5008640131</v>
      </c>
      <c r="AB43" s="64">
        <f t="shared" si="15"/>
        <v>-591539.58921617724</v>
      </c>
      <c r="AC43" s="64">
        <f t="shared" si="15"/>
        <v>-524564.2289170624</v>
      </c>
      <c r="AD43" s="64">
        <f t="shared" si="15"/>
        <v>-507489.84568286943</v>
      </c>
      <c r="AE43" s="64">
        <f t="shared" si="15"/>
        <v>-490315.86187981034</v>
      </c>
      <c r="AF43" s="64">
        <f t="shared" si="15"/>
        <v>-473041.6965045667</v>
      </c>
      <c r="AG43" s="64">
        <f t="shared" si="15"/>
        <v>-455666.76516463415</v>
      </c>
      <c r="AH43" s="64">
        <f t="shared" si="15"/>
        <v>-438190.480058552</v>
      </c>
      <c r="AI43" s="64">
        <f t="shared" si="15"/>
        <v>-420612.24995601759</v>
      </c>
      <c r="AJ43" s="64">
        <f t="shared" si="15"/>
        <v>-402931.48017788527</v>
      </c>
      <c r="AK43" s="64">
        <f t="shared" si="15"/>
        <v>-385147.57257604704</v>
      </c>
      <c r="AL43" s="64">
        <f t="shared" si="15"/>
        <v>-367259.92551319808</v>
      </c>
      <c r="AM43" s="64">
        <f t="shared" si="15"/>
        <v>-349267.93384248251</v>
      </c>
    </row>
    <row r="44" spans="1:64" s="24" customFormat="1" ht="16" customHeight="1">
      <c r="B44" s="10"/>
      <c r="D44" s="54"/>
      <c r="E44" s="54"/>
      <c r="F44" s="54"/>
      <c r="G44" s="54"/>
      <c r="H44" s="54"/>
      <c r="I44" s="54"/>
      <c r="J44" s="54"/>
      <c r="K44" s="54"/>
      <c r="L44" s="54"/>
      <c r="M44" s="54"/>
      <c r="N44" s="54"/>
      <c r="O44" s="436"/>
      <c r="P44" s="54"/>
      <c r="Q44" s="54"/>
      <c r="R44" s="54"/>
      <c r="S44" s="54"/>
      <c r="T44" s="54"/>
      <c r="U44" s="54"/>
      <c r="V44" s="54"/>
      <c r="W44" s="54"/>
      <c r="X44" s="54"/>
      <c r="Y44" s="54"/>
      <c r="Z44" s="54"/>
      <c r="AA44" s="436"/>
      <c r="AB44" s="54"/>
      <c r="AC44" s="54"/>
      <c r="AD44" s="54"/>
      <c r="AE44" s="54"/>
      <c r="AF44" s="54"/>
      <c r="AG44" s="54"/>
      <c r="AH44" s="54"/>
      <c r="AI44" s="54"/>
      <c r="AJ44" s="54"/>
      <c r="AK44" s="54"/>
      <c r="AL44" s="54"/>
      <c r="AM44" s="54"/>
      <c r="AN44" s="12"/>
      <c r="AO44" s="12"/>
      <c r="AP44" s="12"/>
      <c r="AQ44" s="12"/>
      <c r="AR44" s="12"/>
      <c r="AS44" s="12"/>
      <c r="AT44" s="12"/>
      <c r="AU44" s="12"/>
      <c r="AV44" s="12"/>
      <c r="AW44" s="12"/>
    </row>
    <row r="45" spans="1:64" s="58" customFormat="1" ht="20" customHeight="1" thickBot="1">
      <c r="B45" s="462" t="s">
        <v>221</v>
      </c>
      <c r="C45" s="463"/>
      <c r="D45" s="422">
        <f t="shared" ref="D45:AM45" si="16">D21+D38+D43</f>
        <v>882712.14285714284</v>
      </c>
      <c r="E45" s="422">
        <f t="shared" si="16"/>
        <v>865932.13534371916</v>
      </c>
      <c r="F45" s="422">
        <f t="shared" si="16"/>
        <v>852360.443249234</v>
      </c>
      <c r="G45" s="422">
        <f t="shared" si="16"/>
        <v>845252.53508029773</v>
      </c>
      <c r="H45" s="422">
        <f t="shared" si="16"/>
        <v>841095.88207647623</v>
      </c>
      <c r="I45" s="422">
        <f t="shared" si="16"/>
        <v>842640.95822623267</v>
      </c>
      <c r="J45" s="422">
        <f t="shared" si="16"/>
        <v>853038.24028296233</v>
      </c>
      <c r="K45" s="422">
        <f t="shared" si="16"/>
        <v>869803.20778112346</v>
      </c>
      <c r="L45" s="422">
        <f t="shared" si="16"/>
        <v>887476.34305245697</v>
      </c>
      <c r="M45" s="422">
        <f t="shared" si="16"/>
        <v>906058.13124230667</v>
      </c>
      <c r="N45" s="422">
        <f t="shared" si="16"/>
        <v>926474.06032603106</v>
      </c>
      <c r="O45" s="443">
        <f t="shared" si="16"/>
        <v>947799.6211255102</v>
      </c>
      <c r="P45" s="422">
        <f t="shared" si="16"/>
        <v>957690.97399241989</v>
      </c>
      <c r="Q45" s="422">
        <f t="shared" si="16"/>
        <v>969056.94882493129</v>
      </c>
      <c r="R45" s="422">
        <f t="shared" si="16"/>
        <v>981898.04508450988</v>
      </c>
      <c r="S45" s="422">
        <f t="shared" si="16"/>
        <v>996214.76514614723</v>
      </c>
      <c r="T45" s="422">
        <f t="shared" si="16"/>
        <v>1014027.6143153555</v>
      </c>
      <c r="U45" s="422">
        <f t="shared" si="16"/>
        <v>1039447.1008452619</v>
      </c>
      <c r="V45" s="422">
        <f t="shared" si="16"/>
        <v>1066973.7359538041</v>
      </c>
      <c r="W45" s="422">
        <f t="shared" si="16"/>
        <v>1096639.0338410239</v>
      </c>
      <c r="X45" s="422">
        <f t="shared" ca="1" si="16"/>
        <v>1125286.8093651715</v>
      </c>
      <c r="Y45" s="422">
        <f t="shared" ca="1" si="16"/>
        <v>1151545.5803847597</v>
      </c>
      <c r="Z45" s="422">
        <f t="shared" ca="1" si="16"/>
        <v>1179130.1301610647</v>
      </c>
      <c r="AA45" s="443">
        <f t="shared" ca="1" si="16"/>
        <v>1197376.8797368333</v>
      </c>
      <c r="AB45" s="422">
        <f t="shared" ca="1" si="16"/>
        <v>1222129.452610896</v>
      </c>
      <c r="AC45" s="422">
        <f t="shared" ca="1" si="16"/>
        <v>1247928.2747524939</v>
      </c>
      <c r="AD45" s="422">
        <f t="shared" ca="1" si="16"/>
        <v>1274773.7746156862</v>
      </c>
      <c r="AE45" s="422">
        <f t="shared" ca="1" si="16"/>
        <v>1302429.5831538495</v>
      </c>
      <c r="AF45" s="422">
        <f t="shared" ca="1" si="16"/>
        <v>1330432.1338342545</v>
      </c>
      <c r="AG45" s="422">
        <f t="shared" ca="1" si="16"/>
        <v>1359901.8626527309</v>
      </c>
      <c r="AH45" s="422">
        <f t="shared" ca="1" si="16"/>
        <v>1390279.2081484173</v>
      </c>
      <c r="AI45" s="422">
        <f t="shared" ca="1" si="16"/>
        <v>1421115.0114185975</v>
      </c>
      <c r="AJ45" s="422">
        <f t="shared" ca="1" si="16"/>
        <v>1452441.7161336225</v>
      </c>
      <c r="AK45" s="422">
        <f t="shared" ca="1" si="16"/>
        <v>1484227.768551921</v>
      </c>
      <c r="AL45" s="422">
        <f t="shared" ca="1" si="16"/>
        <v>1516505.6175350957</v>
      </c>
      <c r="AM45" s="422">
        <f t="shared" ca="1" si="16"/>
        <v>1539243.7145631074</v>
      </c>
    </row>
    <row r="46" spans="1:64" ht="20" customHeight="1" thickTop="1">
      <c r="D46" s="54"/>
      <c r="E46" s="54"/>
      <c r="F46" s="54"/>
      <c r="G46" s="54"/>
      <c r="H46" s="54"/>
      <c r="I46" s="54"/>
      <c r="J46" s="54"/>
      <c r="K46" s="54"/>
      <c r="L46" s="54"/>
      <c r="M46" s="54"/>
      <c r="N46" s="54"/>
      <c r="O46" s="436"/>
      <c r="P46" s="54"/>
      <c r="Q46" s="54"/>
      <c r="R46" s="54"/>
      <c r="S46" s="54"/>
      <c r="T46" s="54"/>
      <c r="U46" s="54"/>
      <c r="V46" s="54"/>
      <c r="W46" s="54"/>
      <c r="X46" s="54"/>
      <c r="Y46" s="54"/>
      <c r="Z46" s="54"/>
      <c r="AA46" s="436"/>
      <c r="AB46" s="54"/>
      <c r="AC46" s="54"/>
      <c r="AD46" s="54"/>
      <c r="AE46" s="54"/>
      <c r="AF46" s="54"/>
      <c r="AG46" s="54"/>
      <c r="AH46" s="54"/>
      <c r="AI46" s="54"/>
      <c r="AJ46" s="54"/>
      <c r="AK46" s="54"/>
      <c r="AL46" s="54"/>
      <c r="AM46" s="54"/>
      <c r="AN46" s="12"/>
      <c r="AO46" s="12"/>
      <c r="AP46" s="12"/>
      <c r="AQ46" s="12"/>
      <c r="AR46" s="12"/>
      <c r="AS46" s="12"/>
      <c r="AT46" s="12"/>
      <c r="AU46" s="12"/>
      <c r="AV46" s="12"/>
      <c r="AW46" s="12"/>
      <c r="AX46" s="12"/>
      <c r="AY46" s="12"/>
      <c r="AZ46" s="12"/>
      <c r="BA46" s="12"/>
      <c r="BB46" s="12"/>
      <c r="BC46" s="12"/>
      <c r="BD46" s="12"/>
      <c r="BE46" s="12"/>
      <c r="BF46" s="12"/>
      <c r="BG46" s="12"/>
      <c r="BH46" s="12"/>
    </row>
    <row r="47" spans="1:64" s="20" customFormat="1" ht="16" customHeight="1">
      <c r="B47" s="11" t="s">
        <v>222</v>
      </c>
      <c r="D47" s="54"/>
      <c r="E47" s="54"/>
      <c r="F47" s="54"/>
      <c r="G47" s="54"/>
      <c r="H47" s="54"/>
      <c r="I47" s="54"/>
      <c r="J47" s="54"/>
      <c r="K47" s="54"/>
      <c r="L47" s="54"/>
      <c r="M47" s="54"/>
      <c r="N47" s="54"/>
      <c r="O47" s="436"/>
      <c r="P47" s="54"/>
      <c r="Q47" s="54"/>
      <c r="R47" s="54"/>
      <c r="S47" s="54"/>
      <c r="T47" s="54"/>
      <c r="U47" s="54"/>
      <c r="V47" s="54"/>
      <c r="W47" s="54"/>
      <c r="X47" s="54"/>
      <c r="Y47" s="54"/>
      <c r="Z47" s="54"/>
      <c r="AA47" s="436"/>
      <c r="AB47" s="54"/>
      <c r="AC47" s="54"/>
      <c r="AD47" s="54"/>
      <c r="AE47" s="54"/>
      <c r="AF47" s="54"/>
      <c r="AG47" s="54"/>
      <c r="AH47" s="54"/>
      <c r="AI47" s="54"/>
      <c r="AJ47" s="54"/>
      <c r="AK47" s="54"/>
      <c r="AL47" s="54"/>
      <c r="AM47" s="54"/>
      <c r="AN47" s="12"/>
      <c r="AO47" s="12"/>
      <c r="AP47" s="12"/>
      <c r="AQ47" s="12"/>
      <c r="AR47" s="12"/>
      <c r="AS47" s="12"/>
      <c r="AT47" s="12"/>
      <c r="AU47" s="12"/>
      <c r="AV47" s="12"/>
      <c r="AW47" s="12"/>
      <c r="AX47" s="21"/>
      <c r="AY47" s="21"/>
      <c r="AZ47" s="21"/>
      <c r="BA47" s="21"/>
      <c r="BB47" s="21"/>
      <c r="BC47" s="21"/>
      <c r="BD47" s="21"/>
      <c r="BE47" s="21"/>
      <c r="BF47" s="21"/>
      <c r="BG47" s="21"/>
      <c r="BH47" s="21"/>
    </row>
    <row r="48" spans="1:64" s="24" customFormat="1" ht="16" customHeight="1">
      <c r="B48" s="94" t="s">
        <v>283</v>
      </c>
      <c r="D48" s="54">
        <f t="shared" ref="D48:AM48" si="17">D132</f>
        <v>800000</v>
      </c>
      <c r="E48" s="54">
        <f t="shared" si="17"/>
        <v>800000</v>
      </c>
      <c r="F48" s="54">
        <f t="shared" si="17"/>
        <v>800000</v>
      </c>
      <c r="G48" s="54">
        <f t="shared" si="17"/>
        <v>800000</v>
      </c>
      <c r="H48" s="54">
        <f t="shared" si="17"/>
        <v>800000</v>
      </c>
      <c r="I48" s="54">
        <f t="shared" si="17"/>
        <v>800000</v>
      </c>
      <c r="J48" s="54">
        <f t="shared" si="17"/>
        <v>800000</v>
      </c>
      <c r="K48" s="54">
        <f t="shared" si="17"/>
        <v>800000</v>
      </c>
      <c r="L48" s="54">
        <f t="shared" si="17"/>
        <v>800000</v>
      </c>
      <c r="M48" s="54">
        <f t="shared" si="17"/>
        <v>800000</v>
      </c>
      <c r="N48" s="54">
        <f t="shared" si="17"/>
        <v>800000</v>
      </c>
      <c r="O48" s="436">
        <f t="shared" si="17"/>
        <v>800000</v>
      </c>
      <c r="P48" s="54">
        <f t="shared" si="17"/>
        <v>800000</v>
      </c>
      <c r="Q48" s="54">
        <f t="shared" si="17"/>
        <v>800000</v>
      </c>
      <c r="R48" s="54">
        <f t="shared" si="17"/>
        <v>800000</v>
      </c>
      <c r="S48" s="54">
        <f t="shared" si="17"/>
        <v>800000</v>
      </c>
      <c r="T48" s="54">
        <f t="shared" si="17"/>
        <v>800000</v>
      </c>
      <c r="U48" s="54">
        <f t="shared" si="17"/>
        <v>800000</v>
      </c>
      <c r="V48" s="54">
        <f t="shared" si="17"/>
        <v>800000</v>
      </c>
      <c r="W48" s="54">
        <f t="shared" si="17"/>
        <v>800000</v>
      </c>
      <c r="X48" s="54">
        <f t="shared" si="17"/>
        <v>800000</v>
      </c>
      <c r="Y48" s="54">
        <f t="shared" si="17"/>
        <v>800000</v>
      </c>
      <c r="Z48" s="54">
        <f t="shared" si="17"/>
        <v>800000</v>
      </c>
      <c r="AA48" s="436">
        <f t="shared" si="17"/>
        <v>800000</v>
      </c>
      <c r="AB48" s="54">
        <f t="shared" si="17"/>
        <v>800000</v>
      </c>
      <c r="AC48" s="54">
        <f t="shared" si="17"/>
        <v>800000</v>
      </c>
      <c r="AD48" s="54">
        <f t="shared" si="17"/>
        <v>800000</v>
      </c>
      <c r="AE48" s="54">
        <f t="shared" si="17"/>
        <v>800000</v>
      </c>
      <c r="AF48" s="54">
        <f t="shared" si="17"/>
        <v>800000</v>
      </c>
      <c r="AG48" s="54">
        <f t="shared" si="17"/>
        <v>800000</v>
      </c>
      <c r="AH48" s="54">
        <f t="shared" si="17"/>
        <v>800000</v>
      </c>
      <c r="AI48" s="54">
        <f t="shared" si="17"/>
        <v>800000</v>
      </c>
      <c r="AJ48" s="54">
        <f t="shared" si="17"/>
        <v>800000</v>
      </c>
      <c r="AK48" s="54">
        <f t="shared" si="17"/>
        <v>800000</v>
      </c>
      <c r="AL48" s="54">
        <f t="shared" si="17"/>
        <v>800000</v>
      </c>
      <c r="AM48" s="54">
        <f t="shared" si="17"/>
        <v>800000</v>
      </c>
      <c r="AN48" s="12"/>
      <c r="AO48" s="12"/>
      <c r="AP48" s="12"/>
      <c r="AQ48" s="12"/>
      <c r="AR48" s="12"/>
      <c r="AS48" s="12"/>
      <c r="AT48" s="12"/>
      <c r="AU48" s="12"/>
      <c r="AV48" s="12"/>
      <c r="AW48" s="12"/>
      <c r="AX48" s="12"/>
      <c r="AY48" s="12"/>
      <c r="AZ48" s="12"/>
      <c r="BA48" s="12"/>
    </row>
    <row r="49" spans="2:64" s="24" customFormat="1" ht="16" customHeight="1">
      <c r="B49" s="10" t="s">
        <v>223</v>
      </c>
      <c r="D49" s="54">
        <f>'Profit &amp; Loss'!$K$13</f>
        <v>100000</v>
      </c>
      <c r="E49" s="54">
        <f>'Profit &amp; Loss'!$K$13</f>
        <v>100000</v>
      </c>
      <c r="F49" s="54">
        <f>'Profit &amp; Loss'!$K$13</f>
        <v>100000</v>
      </c>
      <c r="G49" s="54">
        <f>'Profit &amp; Loss'!$K$13</f>
        <v>100000</v>
      </c>
      <c r="H49" s="54">
        <f>'Profit &amp; Loss'!$K$13</f>
        <v>100000</v>
      </c>
      <c r="I49" s="54">
        <f>'Profit &amp; Loss'!$K$13</f>
        <v>100000</v>
      </c>
      <c r="J49" s="54">
        <f>'Profit &amp; Loss'!$K$13</f>
        <v>100000</v>
      </c>
      <c r="K49" s="54">
        <f>'Profit &amp; Loss'!$K$13</f>
        <v>100000</v>
      </c>
      <c r="L49" s="54">
        <f>'Profit &amp; Loss'!$K$13</f>
        <v>100000</v>
      </c>
      <c r="M49" s="54">
        <f>'Profit &amp; Loss'!$K$13</f>
        <v>100000</v>
      </c>
      <c r="N49" s="54">
        <f>'Profit &amp; Loss'!$K$13</f>
        <v>100000</v>
      </c>
      <c r="O49" s="436">
        <f>'Profit &amp; Loss'!$K$13</f>
        <v>100000</v>
      </c>
      <c r="P49" s="54">
        <f>'Profit &amp; Loss'!$K$13</f>
        <v>100000</v>
      </c>
      <c r="Q49" s="54">
        <f>'Profit &amp; Loss'!$K$13</f>
        <v>100000</v>
      </c>
      <c r="R49" s="54">
        <f>'Profit &amp; Loss'!$K$13</f>
        <v>100000</v>
      </c>
      <c r="S49" s="54">
        <f>'Profit &amp; Loss'!$K$13</f>
        <v>100000</v>
      </c>
      <c r="T49" s="54">
        <f>'Profit &amp; Loss'!$K$13</f>
        <v>100000</v>
      </c>
      <c r="U49" s="54">
        <f>'Profit &amp; Loss'!$K$13</f>
        <v>100000</v>
      </c>
      <c r="V49" s="54">
        <f>'Profit &amp; Loss'!$K$13</f>
        <v>100000</v>
      </c>
      <c r="W49" s="54">
        <f>'Profit &amp; Loss'!$K$13</f>
        <v>100000</v>
      </c>
      <c r="X49" s="54">
        <f>'Profit &amp; Loss'!$K$13</f>
        <v>100000</v>
      </c>
      <c r="Y49" s="54">
        <f>'Profit &amp; Loss'!$K$13</f>
        <v>100000</v>
      </c>
      <c r="Z49" s="54">
        <f>'Profit &amp; Loss'!$K$13</f>
        <v>100000</v>
      </c>
      <c r="AA49" s="436">
        <f>'Profit &amp; Loss'!$K$13</f>
        <v>100000</v>
      </c>
      <c r="AB49" s="54">
        <f>'Profit &amp; Loss'!$K$13</f>
        <v>100000</v>
      </c>
      <c r="AC49" s="54">
        <f>'Profit &amp; Loss'!$K$13</f>
        <v>100000</v>
      </c>
      <c r="AD49" s="54">
        <f>'Profit &amp; Loss'!$K$13</f>
        <v>100000</v>
      </c>
      <c r="AE49" s="54">
        <f>'Profit &amp; Loss'!$K$13</f>
        <v>100000</v>
      </c>
      <c r="AF49" s="54">
        <f>'Profit &amp; Loss'!$K$13</f>
        <v>100000</v>
      </c>
      <c r="AG49" s="54">
        <f>'Profit &amp; Loss'!$K$13</f>
        <v>100000</v>
      </c>
      <c r="AH49" s="54">
        <f>'Profit &amp; Loss'!$K$13</f>
        <v>100000</v>
      </c>
      <c r="AI49" s="54">
        <f>'Profit &amp; Loss'!$K$13</f>
        <v>100000</v>
      </c>
      <c r="AJ49" s="54">
        <f>'Profit &amp; Loss'!$K$13</f>
        <v>100000</v>
      </c>
      <c r="AK49" s="54">
        <f>'Profit &amp; Loss'!$K$13</f>
        <v>100000</v>
      </c>
      <c r="AL49" s="54">
        <f>'Profit &amp; Loss'!$K$13</f>
        <v>100000</v>
      </c>
      <c r="AM49" s="54">
        <f>'Profit &amp; Loss'!$K$13</f>
        <v>100000</v>
      </c>
      <c r="AN49" s="12"/>
      <c r="AO49" s="12"/>
      <c r="AP49" s="12"/>
      <c r="AQ49" s="12"/>
      <c r="AR49" s="12"/>
      <c r="AS49" s="12"/>
      <c r="AT49" s="12"/>
      <c r="AU49" s="12"/>
      <c r="AV49" s="12"/>
      <c r="AW49" s="12"/>
      <c r="AX49" s="12"/>
      <c r="AY49" s="12"/>
      <c r="AZ49" s="12"/>
      <c r="BA49" s="12"/>
    </row>
    <row r="50" spans="2:64" s="23" customFormat="1" ht="16" customHeight="1">
      <c r="B50" s="10" t="s">
        <v>224</v>
      </c>
      <c r="D50" s="54">
        <f>D138</f>
        <v>-17287.857142857141</v>
      </c>
      <c r="E50" s="54">
        <f t="shared" ref="E50:AM50" si="18">E138</f>
        <v>-34067.864656280843</v>
      </c>
      <c r="F50" s="54">
        <f t="shared" si="18"/>
        <v>-47639.556750766074</v>
      </c>
      <c r="G50" s="54">
        <f t="shared" si="18"/>
        <v>-54747.464919702361</v>
      </c>
      <c r="H50" s="54">
        <f t="shared" si="18"/>
        <v>-58904.117923523998</v>
      </c>
      <c r="I50" s="54">
        <f t="shared" si="18"/>
        <v>-57359.041773767814</v>
      </c>
      <c r="J50" s="54">
        <f t="shared" si="18"/>
        <v>-46961.759717037945</v>
      </c>
      <c r="K50" s="54">
        <f t="shared" si="18"/>
        <v>-30196.792218877043</v>
      </c>
      <c r="L50" s="54">
        <f t="shared" si="18"/>
        <v>-12523.656947543426</v>
      </c>
      <c r="M50" s="54">
        <f t="shared" si="18"/>
        <v>6058.1312423064119</v>
      </c>
      <c r="N50" s="54">
        <f t="shared" si="18"/>
        <v>26474.060326030485</v>
      </c>
      <c r="O50" s="436">
        <f t="shared" si="18"/>
        <v>47799.62112550973</v>
      </c>
      <c r="P50" s="54">
        <f t="shared" si="18"/>
        <v>57690.973992419364</v>
      </c>
      <c r="Q50" s="54">
        <f t="shared" si="18"/>
        <v>69056.948824930529</v>
      </c>
      <c r="R50" s="54">
        <f t="shared" si="18"/>
        <v>81898.045084509227</v>
      </c>
      <c r="S50" s="54">
        <f t="shared" si="18"/>
        <v>96214.765146146688</v>
      </c>
      <c r="T50" s="54">
        <f t="shared" si="18"/>
        <v>114027.61431535492</v>
      </c>
      <c r="U50" s="54">
        <f t="shared" si="18"/>
        <v>139447.10084526142</v>
      </c>
      <c r="V50" s="54">
        <f t="shared" si="18"/>
        <v>166973.73595380358</v>
      </c>
      <c r="W50" s="54">
        <f t="shared" si="18"/>
        <v>196639.03384102348</v>
      </c>
      <c r="X50" s="54">
        <f t="shared" si="18"/>
        <v>225286.80936517072</v>
      </c>
      <c r="Y50" s="54">
        <f t="shared" si="18"/>
        <v>251545.58038475888</v>
      </c>
      <c r="Z50" s="54">
        <f t="shared" si="18"/>
        <v>279130.13016106363</v>
      </c>
      <c r="AA50" s="436">
        <f t="shared" si="18"/>
        <v>297376.87973683246</v>
      </c>
      <c r="AB50" s="54">
        <f t="shared" si="18"/>
        <v>322129.45261089562</v>
      </c>
      <c r="AC50" s="54">
        <f t="shared" si="18"/>
        <v>347928.27475249313</v>
      </c>
      <c r="AD50" s="54">
        <f t="shared" si="18"/>
        <v>374773.77461568557</v>
      </c>
      <c r="AE50" s="54">
        <f t="shared" si="18"/>
        <v>402429.58315384894</v>
      </c>
      <c r="AF50" s="54">
        <f t="shared" si="18"/>
        <v>430432.13383425394</v>
      </c>
      <c r="AG50" s="54">
        <f t="shared" si="18"/>
        <v>459901.86265273025</v>
      </c>
      <c r="AH50" s="54">
        <f t="shared" si="18"/>
        <v>490279.20814841666</v>
      </c>
      <c r="AI50" s="54">
        <f t="shared" si="18"/>
        <v>521115.01141859684</v>
      </c>
      <c r="AJ50" s="54">
        <f t="shared" si="18"/>
        <v>552441.7161336221</v>
      </c>
      <c r="AK50" s="54">
        <f t="shared" si="18"/>
        <v>584227.76855192066</v>
      </c>
      <c r="AL50" s="54">
        <f t="shared" si="18"/>
        <v>616505.61753509496</v>
      </c>
      <c r="AM50" s="54">
        <f t="shared" si="18"/>
        <v>639243.71456310665</v>
      </c>
      <c r="AN50" s="12"/>
      <c r="AO50" s="12"/>
      <c r="AP50" s="12"/>
      <c r="AQ50" s="12"/>
      <c r="AR50" s="12"/>
      <c r="AS50" s="12"/>
      <c r="AT50" s="12"/>
      <c r="AU50" s="12"/>
      <c r="AV50" s="12"/>
      <c r="AW50" s="12"/>
      <c r="AX50" s="12"/>
      <c r="AY50" s="12"/>
      <c r="AZ50" s="12"/>
      <c r="BA50" s="12"/>
      <c r="BB50" s="24"/>
      <c r="BC50" s="24"/>
      <c r="BD50" s="24"/>
      <c r="BE50" s="24"/>
      <c r="BF50" s="24"/>
      <c r="BG50" s="24"/>
      <c r="BH50" s="24"/>
    </row>
    <row r="51" spans="2:64" s="66" customFormat="1" ht="20" customHeight="1" thickBot="1">
      <c r="B51" s="464" t="s">
        <v>225</v>
      </c>
      <c r="C51" s="465"/>
      <c r="D51" s="422">
        <f t="shared" ref="D51:AM51" si="19">SUM(D48:D50)</f>
        <v>882712.14285714284</v>
      </c>
      <c r="E51" s="422">
        <f t="shared" si="19"/>
        <v>865932.13534371916</v>
      </c>
      <c r="F51" s="422">
        <f t="shared" si="19"/>
        <v>852360.44324923388</v>
      </c>
      <c r="G51" s="422">
        <f t="shared" si="19"/>
        <v>845252.53508029762</v>
      </c>
      <c r="H51" s="422">
        <f t="shared" si="19"/>
        <v>841095.882076476</v>
      </c>
      <c r="I51" s="422">
        <f t="shared" si="19"/>
        <v>842640.95822623221</v>
      </c>
      <c r="J51" s="422">
        <f t="shared" si="19"/>
        <v>853038.2402829621</v>
      </c>
      <c r="K51" s="422">
        <f t="shared" si="19"/>
        <v>869803.207781123</v>
      </c>
      <c r="L51" s="422">
        <f t="shared" si="19"/>
        <v>887476.34305245662</v>
      </c>
      <c r="M51" s="422">
        <f t="shared" si="19"/>
        <v>906058.13124230644</v>
      </c>
      <c r="N51" s="422">
        <f t="shared" si="19"/>
        <v>926474.06032603048</v>
      </c>
      <c r="O51" s="443">
        <f t="shared" si="19"/>
        <v>947799.62112550973</v>
      </c>
      <c r="P51" s="422">
        <f t="shared" si="19"/>
        <v>957690.97399241931</v>
      </c>
      <c r="Q51" s="422">
        <f t="shared" si="19"/>
        <v>969056.94882493047</v>
      </c>
      <c r="R51" s="422">
        <f t="shared" si="19"/>
        <v>981898.04508450918</v>
      </c>
      <c r="S51" s="422">
        <f t="shared" si="19"/>
        <v>996214.76514614664</v>
      </c>
      <c r="T51" s="422">
        <f t="shared" si="19"/>
        <v>1014027.614315355</v>
      </c>
      <c r="U51" s="422">
        <f t="shared" si="19"/>
        <v>1039447.1008452615</v>
      </c>
      <c r="V51" s="422">
        <f t="shared" si="19"/>
        <v>1066973.7359538036</v>
      </c>
      <c r="W51" s="422">
        <f t="shared" si="19"/>
        <v>1096639.0338410235</v>
      </c>
      <c r="X51" s="422">
        <f t="shared" si="19"/>
        <v>1125286.8093651708</v>
      </c>
      <c r="Y51" s="422">
        <f t="shared" si="19"/>
        <v>1151545.5803847588</v>
      </c>
      <c r="Z51" s="422">
        <f t="shared" si="19"/>
        <v>1179130.1301610637</v>
      </c>
      <c r="AA51" s="443">
        <f t="shared" si="19"/>
        <v>1197376.8797368323</v>
      </c>
      <c r="AB51" s="422">
        <f t="shared" si="19"/>
        <v>1222129.4526108955</v>
      </c>
      <c r="AC51" s="422">
        <f t="shared" si="19"/>
        <v>1247928.274752493</v>
      </c>
      <c r="AD51" s="422">
        <f t="shared" si="19"/>
        <v>1274773.7746156855</v>
      </c>
      <c r="AE51" s="422">
        <f t="shared" si="19"/>
        <v>1302429.583153849</v>
      </c>
      <c r="AF51" s="422">
        <f t="shared" si="19"/>
        <v>1330432.133834254</v>
      </c>
      <c r="AG51" s="422">
        <f t="shared" si="19"/>
        <v>1359901.8626527302</v>
      </c>
      <c r="AH51" s="422">
        <f t="shared" si="19"/>
        <v>1390279.2081484166</v>
      </c>
      <c r="AI51" s="422">
        <f t="shared" si="19"/>
        <v>1421115.0114185968</v>
      </c>
      <c r="AJ51" s="422">
        <f t="shared" si="19"/>
        <v>1452441.716133622</v>
      </c>
      <c r="AK51" s="422">
        <f t="shared" si="19"/>
        <v>1484227.7685519205</v>
      </c>
      <c r="AL51" s="422">
        <f t="shared" si="19"/>
        <v>1516505.617535095</v>
      </c>
      <c r="AM51" s="422">
        <f t="shared" si="19"/>
        <v>1539243.7145631067</v>
      </c>
      <c r="AN51" s="58"/>
      <c r="AO51" s="58"/>
      <c r="AP51" s="58"/>
      <c r="AQ51" s="58"/>
      <c r="AR51" s="58"/>
      <c r="AS51" s="58"/>
      <c r="AT51" s="58"/>
      <c r="AU51" s="58"/>
      <c r="AV51" s="58"/>
      <c r="AW51" s="58"/>
      <c r="AX51" s="58"/>
      <c r="AY51" s="58"/>
      <c r="AZ51" s="58"/>
      <c r="BA51" s="58"/>
      <c r="BB51" s="58"/>
      <c r="BC51" s="58"/>
      <c r="BD51" s="58"/>
      <c r="BE51" s="58"/>
      <c r="BF51" s="58"/>
      <c r="BG51" s="58"/>
      <c r="BH51" s="58"/>
      <c r="BI51" s="65"/>
      <c r="BJ51" s="65"/>
      <c r="BK51" s="65"/>
      <c r="BL51" s="65"/>
    </row>
    <row r="52" spans="2:64" ht="16" customHeight="1" thickTop="1">
      <c r="D52" s="12"/>
      <c r="E52" s="12"/>
      <c r="F52" s="12"/>
      <c r="G52" s="12"/>
      <c r="H52" s="12"/>
      <c r="I52" s="12"/>
      <c r="J52" s="12"/>
      <c r="K52" s="12"/>
      <c r="L52" s="12"/>
      <c r="M52" s="12"/>
      <c r="N52" s="12"/>
      <c r="O52" s="435"/>
      <c r="P52" s="12"/>
      <c r="Q52" s="12"/>
      <c r="R52" s="12"/>
      <c r="S52" s="12"/>
      <c r="T52" s="12"/>
      <c r="U52" s="12"/>
      <c r="V52" s="12"/>
      <c r="W52" s="12"/>
      <c r="X52" s="12"/>
      <c r="Y52" s="12"/>
      <c r="Z52" s="12"/>
      <c r="AA52" s="435"/>
      <c r="AB52" s="12"/>
      <c r="AC52" s="12"/>
      <c r="AD52" s="12"/>
      <c r="AE52" s="12"/>
      <c r="AF52" s="12"/>
      <c r="AG52" s="12"/>
      <c r="AH52" s="12"/>
      <c r="AI52" s="12"/>
      <c r="AJ52" s="12"/>
      <c r="AK52" s="12"/>
      <c r="AL52" s="12"/>
      <c r="AM52" s="12"/>
      <c r="AN52" s="12"/>
      <c r="AO52" s="12"/>
      <c r="AP52" s="12"/>
      <c r="AQ52" s="12"/>
      <c r="AR52" s="12"/>
      <c r="AS52" s="12"/>
      <c r="AT52" s="12"/>
      <c r="AU52" s="12"/>
      <c r="AV52" s="12"/>
      <c r="AW52" s="12"/>
      <c r="AX52" s="12"/>
      <c r="AY52" s="12"/>
      <c r="AZ52" s="12"/>
      <c r="BA52" s="12"/>
      <c r="BB52" s="12"/>
      <c r="BC52" s="12"/>
      <c r="BD52" s="12"/>
      <c r="BE52" s="12"/>
      <c r="BF52" s="12"/>
      <c r="BG52" s="12"/>
      <c r="BH52" s="12"/>
    </row>
    <row r="53" spans="2:64" s="12" customFormat="1" ht="16" customHeight="1">
      <c r="B53" s="29" t="s">
        <v>13</v>
      </c>
      <c r="C53" s="30"/>
      <c r="D53" s="71">
        <f t="shared" ref="D53:AM53" si="20">D45-D51</f>
        <v>0</v>
      </c>
      <c r="E53" s="71">
        <f t="shared" si="20"/>
        <v>0</v>
      </c>
      <c r="F53" s="72">
        <f t="shared" si="20"/>
        <v>0</v>
      </c>
      <c r="G53" s="72">
        <f t="shared" si="20"/>
        <v>0</v>
      </c>
      <c r="H53" s="72">
        <f t="shared" si="20"/>
        <v>0</v>
      </c>
      <c r="I53" s="72">
        <f t="shared" si="20"/>
        <v>0</v>
      </c>
      <c r="J53" s="72">
        <f t="shared" si="20"/>
        <v>0</v>
      </c>
      <c r="K53" s="72">
        <f t="shared" si="20"/>
        <v>0</v>
      </c>
      <c r="L53" s="72">
        <f t="shared" si="20"/>
        <v>0</v>
      </c>
      <c r="M53" s="72">
        <f t="shared" si="20"/>
        <v>0</v>
      </c>
      <c r="N53" s="72">
        <f t="shared" si="20"/>
        <v>0</v>
      </c>
      <c r="O53" s="438">
        <f t="shared" si="20"/>
        <v>0</v>
      </c>
      <c r="P53" s="73">
        <f t="shared" si="20"/>
        <v>0</v>
      </c>
      <c r="Q53" s="72">
        <f t="shared" si="20"/>
        <v>0</v>
      </c>
      <c r="R53" s="72">
        <f t="shared" si="20"/>
        <v>0</v>
      </c>
      <c r="S53" s="72">
        <f t="shared" si="20"/>
        <v>0</v>
      </c>
      <c r="T53" s="72">
        <f t="shared" si="20"/>
        <v>0</v>
      </c>
      <c r="U53" s="72">
        <f t="shared" si="20"/>
        <v>0</v>
      </c>
      <c r="V53" s="72">
        <f t="shared" si="20"/>
        <v>0</v>
      </c>
      <c r="W53" s="72">
        <f t="shared" si="20"/>
        <v>0</v>
      </c>
      <c r="X53" s="72">
        <f t="shared" ca="1" si="20"/>
        <v>0</v>
      </c>
      <c r="Y53" s="72">
        <f t="shared" ca="1" si="20"/>
        <v>0</v>
      </c>
      <c r="Z53" s="72">
        <f t="shared" ca="1" si="20"/>
        <v>0</v>
      </c>
      <c r="AA53" s="438">
        <f t="shared" ca="1" si="20"/>
        <v>0</v>
      </c>
      <c r="AB53" s="73">
        <f t="shared" ca="1" si="20"/>
        <v>0</v>
      </c>
      <c r="AC53" s="72">
        <f t="shared" ca="1" si="20"/>
        <v>0</v>
      </c>
      <c r="AD53" s="72">
        <f t="shared" ca="1" si="20"/>
        <v>0</v>
      </c>
      <c r="AE53" s="72">
        <f t="shared" ca="1" si="20"/>
        <v>0</v>
      </c>
      <c r="AF53" s="72">
        <f t="shared" ca="1" si="20"/>
        <v>0</v>
      </c>
      <c r="AG53" s="72">
        <f t="shared" ca="1" si="20"/>
        <v>0</v>
      </c>
      <c r="AH53" s="72">
        <f t="shared" ca="1" si="20"/>
        <v>0</v>
      </c>
      <c r="AI53" s="72">
        <f t="shared" ca="1" si="20"/>
        <v>0</v>
      </c>
      <c r="AJ53" s="72">
        <f t="shared" ca="1" si="20"/>
        <v>0</v>
      </c>
      <c r="AK53" s="72">
        <f t="shared" ca="1" si="20"/>
        <v>0</v>
      </c>
      <c r="AL53" s="72">
        <f t="shared" ca="1" si="20"/>
        <v>0</v>
      </c>
      <c r="AM53" s="72">
        <f t="shared" ca="1" si="20"/>
        <v>0</v>
      </c>
    </row>
    <row r="54" spans="2:64" ht="16" customHeight="1">
      <c r="D54" s="12"/>
      <c r="E54" s="12"/>
      <c r="F54" s="12"/>
      <c r="G54" s="12"/>
      <c r="H54" s="12"/>
      <c r="I54" s="12"/>
      <c r="J54" s="12"/>
      <c r="K54" s="12"/>
      <c r="L54" s="12"/>
      <c r="M54" s="12"/>
      <c r="N54" s="12"/>
      <c r="O54" s="435"/>
      <c r="P54" s="12"/>
      <c r="Q54" s="12"/>
      <c r="R54" s="12"/>
      <c r="S54" s="12"/>
      <c r="T54" s="12"/>
      <c r="U54" s="12"/>
      <c r="V54" s="12"/>
      <c r="W54" s="12"/>
      <c r="X54" s="12"/>
      <c r="Y54" s="12"/>
      <c r="Z54" s="12"/>
      <c r="AA54" s="435"/>
      <c r="AB54" s="12"/>
      <c r="AC54" s="12"/>
      <c r="AD54" s="12"/>
      <c r="AE54" s="12"/>
      <c r="AF54" s="12"/>
      <c r="AG54" s="12"/>
      <c r="AH54" s="12"/>
      <c r="AI54" s="12"/>
      <c r="AJ54" s="12"/>
      <c r="AK54" s="12"/>
      <c r="AL54" s="12"/>
      <c r="AM54" s="12"/>
      <c r="AN54" s="12"/>
      <c r="AO54" s="12"/>
      <c r="AP54" s="12"/>
      <c r="AQ54" s="12"/>
      <c r="AR54" s="12"/>
      <c r="AS54" s="12"/>
      <c r="AT54" s="12"/>
      <c r="AU54" s="12"/>
      <c r="AV54" s="12"/>
      <c r="AW54" s="12"/>
      <c r="AX54" s="12"/>
      <c r="AY54" s="12"/>
      <c r="AZ54" s="12"/>
      <c r="BA54" s="12"/>
      <c r="BB54" s="12"/>
      <c r="BC54" s="12"/>
      <c r="BD54" s="12"/>
      <c r="BE54" s="12"/>
      <c r="BF54" s="12"/>
      <c r="BG54" s="12"/>
      <c r="BH54" s="12"/>
    </row>
    <row r="55" spans="2:64" ht="16" customHeight="1">
      <c r="D55" s="12"/>
      <c r="E55" s="12"/>
      <c r="F55" s="12"/>
      <c r="G55" s="12"/>
      <c r="H55" s="12"/>
      <c r="I55" s="12"/>
      <c r="J55" s="12"/>
      <c r="K55" s="12"/>
      <c r="L55" s="12"/>
      <c r="M55" s="12"/>
      <c r="N55" s="12"/>
      <c r="O55" s="435"/>
      <c r="P55" s="12"/>
      <c r="Q55" s="12"/>
      <c r="R55" s="12"/>
      <c r="S55" s="12"/>
      <c r="T55" s="12"/>
      <c r="U55" s="12"/>
      <c r="V55" s="12"/>
      <c r="W55" s="12"/>
      <c r="X55" s="12"/>
      <c r="Y55" s="12"/>
      <c r="Z55" s="12"/>
      <c r="AA55" s="435"/>
      <c r="AB55" s="12"/>
      <c r="AC55" s="12"/>
      <c r="AD55" s="12"/>
      <c r="AE55" s="12"/>
      <c r="AF55" s="12"/>
      <c r="AG55" s="12"/>
      <c r="AH55" s="12"/>
      <c r="AI55" s="12"/>
      <c r="AJ55" s="12"/>
      <c r="AK55" s="12"/>
      <c r="AL55" s="12"/>
      <c r="AM55" s="12"/>
      <c r="AN55" s="12"/>
      <c r="AO55" s="12"/>
      <c r="AP55" s="12"/>
      <c r="AQ55" s="12"/>
      <c r="AR55" s="12"/>
      <c r="AS55" s="12"/>
      <c r="AT55" s="12"/>
      <c r="AU55" s="12"/>
      <c r="AV55" s="12"/>
      <c r="AW55" s="12"/>
      <c r="AX55" s="12"/>
      <c r="AY55" s="12"/>
      <c r="AZ55" s="12"/>
      <c r="BA55" s="12"/>
      <c r="BB55" s="12"/>
      <c r="BC55" s="12"/>
      <c r="BD55" s="12"/>
      <c r="BE55" s="12"/>
      <c r="BF55" s="12"/>
      <c r="BG55" s="12"/>
      <c r="BH55" s="12"/>
    </row>
    <row r="56" spans="2:64">
      <c r="D56" s="12"/>
      <c r="E56" s="12"/>
      <c r="F56" s="12"/>
      <c r="G56" s="12"/>
      <c r="H56" s="12"/>
      <c r="I56" s="12"/>
      <c r="J56" s="12"/>
      <c r="K56" s="12"/>
      <c r="L56" s="12"/>
      <c r="M56" s="12"/>
      <c r="N56" s="12"/>
      <c r="O56" s="435"/>
      <c r="P56" s="12"/>
      <c r="Q56" s="12"/>
      <c r="R56" s="12"/>
      <c r="S56" s="12"/>
      <c r="T56" s="12"/>
      <c r="U56" s="12"/>
      <c r="V56" s="12"/>
      <c r="W56" s="12"/>
      <c r="X56" s="12"/>
      <c r="Y56" s="12"/>
      <c r="Z56" s="12"/>
      <c r="AA56" s="435"/>
      <c r="AB56" s="12"/>
      <c r="AC56" s="12"/>
      <c r="AD56" s="12"/>
      <c r="AE56" s="12"/>
      <c r="AF56" s="12"/>
      <c r="AG56" s="12"/>
      <c r="AH56" s="12"/>
      <c r="AI56" s="12"/>
      <c r="AJ56" s="12"/>
      <c r="AK56" s="12"/>
      <c r="AL56" s="12"/>
      <c r="AM56" s="12"/>
      <c r="AN56" s="12"/>
      <c r="AO56" s="12"/>
      <c r="AP56" s="12"/>
      <c r="AQ56" s="12"/>
      <c r="AR56" s="12"/>
      <c r="AS56" s="12"/>
      <c r="AT56" s="12"/>
      <c r="AU56" s="12"/>
      <c r="AV56" s="12"/>
      <c r="AW56" s="12"/>
      <c r="AX56" s="12"/>
      <c r="AY56" s="12"/>
      <c r="AZ56" s="12"/>
      <c r="BA56" s="12"/>
      <c r="BB56" s="12"/>
      <c r="BC56" s="12"/>
      <c r="BD56" s="12"/>
      <c r="BE56" s="12"/>
      <c r="BF56" s="12"/>
      <c r="BG56" s="12"/>
      <c r="BH56" s="12"/>
    </row>
    <row r="57" spans="2:64">
      <c r="D57" s="12"/>
      <c r="E57" s="12"/>
      <c r="F57" s="12"/>
      <c r="G57" s="12"/>
      <c r="H57" s="12"/>
      <c r="I57" s="12"/>
      <c r="J57" s="12"/>
      <c r="K57" s="12"/>
      <c r="L57" s="12"/>
      <c r="M57" s="12"/>
      <c r="N57" s="12"/>
      <c r="O57" s="435"/>
      <c r="P57" s="12"/>
      <c r="Q57" s="12"/>
      <c r="R57" s="12"/>
      <c r="S57" s="12"/>
      <c r="T57" s="12"/>
      <c r="U57" s="12"/>
      <c r="V57" s="12"/>
      <c r="W57" s="12"/>
      <c r="X57" s="12"/>
      <c r="Y57" s="12"/>
      <c r="Z57" s="12"/>
      <c r="AA57" s="435"/>
      <c r="AB57" s="12"/>
      <c r="AC57" s="12"/>
      <c r="AD57" s="12"/>
      <c r="AE57" s="12"/>
      <c r="AF57" s="12"/>
      <c r="AG57" s="12"/>
      <c r="AH57" s="12"/>
      <c r="AI57" s="12"/>
      <c r="AJ57" s="12"/>
      <c r="AK57" s="12"/>
      <c r="AL57" s="12"/>
      <c r="AM57" s="12"/>
      <c r="AN57" s="12"/>
      <c r="AO57" s="12"/>
      <c r="AP57" s="12"/>
      <c r="AQ57" s="12"/>
      <c r="AR57" s="12"/>
      <c r="AS57" s="12"/>
      <c r="AT57" s="12"/>
      <c r="AU57" s="12"/>
      <c r="AV57" s="12"/>
      <c r="AW57" s="12"/>
      <c r="AX57" s="12"/>
      <c r="AY57" s="12"/>
      <c r="AZ57" s="12"/>
      <c r="BA57" s="12"/>
      <c r="BB57" s="12"/>
      <c r="BC57" s="12"/>
      <c r="BD57" s="12"/>
      <c r="BE57" s="12"/>
      <c r="BF57" s="12"/>
      <c r="BG57" s="12"/>
      <c r="BH57" s="12"/>
    </row>
    <row r="58" spans="2:64">
      <c r="D58" s="12"/>
      <c r="E58" s="12"/>
      <c r="F58" s="12"/>
      <c r="G58" s="12"/>
      <c r="H58" s="12"/>
      <c r="I58" s="12"/>
      <c r="J58" s="12"/>
      <c r="K58" s="12"/>
      <c r="L58" s="12"/>
      <c r="M58" s="12"/>
      <c r="N58" s="12"/>
      <c r="O58" s="435"/>
      <c r="P58" s="12"/>
      <c r="Q58" s="12"/>
      <c r="R58" s="12"/>
      <c r="S58" s="12"/>
      <c r="T58" s="12"/>
      <c r="U58" s="12"/>
      <c r="V58" s="12"/>
      <c r="W58" s="12"/>
      <c r="X58" s="12"/>
      <c r="Y58" s="12"/>
      <c r="Z58" s="12"/>
      <c r="AA58" s="435"/>
      <c r="AB58" s="12"/>
      <c r="AC58" s="12"/>
      <c r="AD58" s="12"/>
      <c r="AE58" s="12"/>
      <c r="AF58" s="12"/>
      <c r="AG58" s="12"/>
      <c r="AH58" s="12"/>
      <c r="AI58" s="12"/>
      <c r="AJ58" s="12"/>
      <c r="AK58" s="12"/>
      <c r="AL58" s="12"/>
      <c r="AM58" s="12"/>
      <c r="AN58" s="12"/>
      <c r="AO58" s="12"/>
      <c r="AP58" s="12"/>
      <c r="AQ58" s="12"/>
      <c r="AR58" s="12"/>
      <c r="AS58" s="12"/>
      <c r="AT58" s="12"/>
      <c r="AU58" s="12"/>
      <c r="AV58" s="12"/>
      <c r="AW58" s="12"/>
      <c r="AX58" s="12"/>
      <c r="AY58" s="12"/>
      <c r="AZ58" s="12"/>
      <c r="BA58" s="12"/>
      <c r="BB58" s="12"/>
      <c r="BC58" s="12"/>
      <c r="BD58" s="12"/>
      <c r="BE58" s="12"/>
      <c r="BF58" s="12"/>
      <c r="BG58" s="12"/>
      <c r="BH58" s="12"/>
    </row>
    <row r="59" spans="2:64">
      <c r="D59" s="12"/>
      <c r="E59" s="12"/>
      <c r="F59" s="12"/>
      <c r="G59" s="12"/>
      <c r="H59" s="12"/>
      <c r="I59" s="12"/>
      <c r="J59" s="12"/>
      <c r="K59" s="12"/>
      <c r="L59" s="12"/>
      <c r="M59" s="12"/>
      <c r="N59" s="12"/>
      <c r="O59" s="435"/>
      <c r="P59" s="12"/>
      <c r="Q59" s="12"/>
      <c r="R59" s="12"/>
      <c r="S59" s="12"/>
      <c r="T59" s="12"/>
      <c r="U59" s="12"/>
      <c r="V59" s="12"/>
      <c r="W59" s="12"/>
      <c r="X59" s="12"/>
      <c r="Y59" s="12"/>
      <c r="Z59" s="12"/>
      <c r="AA59" s="435"/>
      <c r="AB59" s="12"/>
      <c r="AC59" s="12"/>
      <c r="AD59" s="12"/>
      <c r="AE59" s="12"/>
      <c r="AF59" s="12"/>
      <c r="AG59" s="12"/>
      <c r="AH59" s="12"/>
      <c r="AI59" s="12"/>
      <c r="AJ59" s="12"/>
      <c r="AK59" s="12"/>
      <c r="AL59" s="12"/>
      <c r="AM59" s="12"/>
      <c r="AN59" s="12"/>
      <c r="AO59" s="12"/>
      <c r="AP59" s="12"/>
      <c r="AQ59" s="12"/>
      <c r="AR59" s="12"/>
      <c r="AS59" s="12"/>
      <c r="AT59" s="12"/>
      <c r="AU59" s="12"/>
      <c r="AV59" s="12"/>
      <c r="AW59" s="12"/>
      <c r="AX59" s="12"/>
      <c r="AY59" s="12"/>
      <c r="AZ59" s="12"/>
      <c r="BA59" s="12"/>
      <c r="BB59" s="12"/>
      <c r="BC59" s="12"/>
      <c r="BD59" s="12"/>
      <c r="BE59" s="12"/>
      <c r="BF59" s="12"/>
      <c r="BG59" s="12"/>
      <c r="BH59" s="12"/>
    </row>
    <row r="60" spans="2:64">
      <c r="D60" s="12"/>
      <c r="E60" s="12"/>
      <c r="F60" s="12"/>
      <c r="G60" s="12"/>
      <c r="H60" s="12"/>
      <c r="I60" s="12"/>
      <c r="J60" s="12"/>
      <c r="K60" s="12"/>
      <c r="L60" s="12"/>
      <c r="M60" s="12"/>
      <c r="N60" s="12"/>
      <c r="O60" s="435"/>
      <c r="P60" s="12"/>
      <c r="Q60" s="12"/>
      <c r="R60" s="12"/>
      <c r="S60" s="12"/>
      <c r="T60" s="12"/>
      <c r="U60" s="12"/>
      <c r="V60" s="12"/>
      <c r="W60" s="12"/>
      <c r="X60" s="12"/>
      <c r="Y60" s="12"/>
      <c r="Z60" s="12"/>
      <c r="AA60" s="435"/>
      <c r="AB60" s="12"/>
      <c r="AC60" s="12"/>
      <c r="AD60" s="12"/>
      <c r="AE60" s="12"/>
      <c r="AF60" s="12"/>
      <c r="AG60" s="12"/>
      <c r="AH60" s="12"/>
      <c r="AI60" s="12"/>
      <c r="AJ60" s="12"/>
      <c r="AK60" s="12"/>
      <c r="AL60" s="12"/>
      <c r="AM60" s="12"/>
      <c r="AN60" s="12"/>
      <c r="AO60" s="12"/>
      <c r="AP60" s="12"/>
      <c r="AQ60" s="12"/>
      <c r="AR60" s="12"/>
      <c r="AS60" s="12"/>
      <c r="AT60" s="12"/>
      <c r="AU60" s="12"/>
      <c r="AV60" s="12"/>
      <c r="AW60" s="12"/>
      <c r="AX60" s="12"/>
      <c r="AY60" s="12"/>
      <c r="AZ60" s="12"/>
      <c r="BA60" s="12"/>
      <c r="BB60" s="12"/>
      <c r="BC60" s="12"/>
      <c r="BD60" s="12"/>
      <c r="BE60" s="12"/>
      <c r="BF60" s="12"/>
      <c r="BG60" s="12"/>
      <c r="BH60" s="12"/>
    </row>
    <row r="61" spans="2:64">
      <c r="D61" s="12"/>
      <c r="E61" s="12"/>
      <c r="F61" s="12"/>
      <c r="G61" s="12"/>
      <c r="H61" s="12"/>
      <c r="I61" s="12"/>
      <c r="J61" s="12"/>
      <c r="K61" s="12"/>
      <c r="L61" s="12"/>
      <c r="M61" s="12"/>
      <c r="N61" s="12"/>
      <c r="O61" s="435"/>
      <c r="P61" s="12"/>
      <c r="Q61" s="12"/>
      <c r="R61" s="12"/>
      <c r="S61" s="12"/>
      <c r="T61" s="12"/>
      <c r="U61" s="12"/>
      <c r="V61" s="12"/>
      <c r="W61" s="12"/>
      <c r="X61" s="12"/>
      <c r="Y61" s="12"/>
      <c r="Z61" s="12"/>
      <c r="AA61" s="435"/>
      <c r="AB61" s="12"/>
      <c r="AC61" s="12"/>
      <c r="AD61" s="12"/>
      <c r="AE61" s="12"/>
      <c r="AF61" s="12"/>
      <c r="AG61" s="12"/>
      <c r="AH61" s="12"/>
      <c r="AI61" s="12"/>
      <c r="AJ61" s="12"/>
      <c r="AK61" s="12"/>
      <c r="AL61" s="12"/>
      <c r="AM61" s="12"/>
      <c r="AN61" s="12"/>
      <c r="AO61" s="12"/>
      <c r="AP61" s="12"/>
      <c r="AQ61" s="12"/>
      <c r="AR61" s="12"/>
      <c r="AS61" s="12"/>
      <c r="AT61" s="12"/>
      <c r="AU61" s="12"/>
      <c r="AV61" s="12"/>
      <c r="AW61" s="12"/>
      <c r="AX61" s="12"/>
      <c r="AY61" s="12"/>
      <c r="AZ61" s="12"/>
      <c r="BA61" s="12"/>
      <c r="BB61" s="12"/>
      <c r="BC61" s="12"/>
      <c r="BD61" s="12"/>
      <c r="BE61" s="12"/>
      <c r="BF61" s="12"/>
      <c r="BG61" s="12"/>
      <c r="BH61" s="12"/>
    </row>
    <row r="62" spans="2:64">
      <c r="D62" s="12"/>
      <c r="E62" s="12"/>
      <c r="F62" s="12"/>
      <c r="G62" s="12"/>
      <c r="H62" s="12"/>
      <c r="I62" s="12"/>
      <c r="J62" s="12"/>
      <c r="K62" s="12"/>
      <c r="L62" s="12"/>
      <c r="M62" s="12"/>
      <c r="N62" s="12"/>
      <c r="O62" s="435"/>
      <c r="P62" s="12"/>
      <c r="Q62" s="12"/>
      <c r="R62" s="12"/>
      <c r="S62" s="12"/>
      <c r="T62" s="12"/>
      <c r="U62" s="12"/>
      <c r="V62" s="12"/>
      <c r="W62" s="12"/>
      <c r="X62" s="12"/>
      <c r="Y62" s="12"/>
      <c r="Z62" s="12"/>
      <c r="AA62" s="435"/>
      <c r="AB62" s="12"/>
      <c r="AC62" s="12"/>
      <c r="AD62" s="12"/>
      <c r="AE62" s="12"/>
      <c r="AF62" s="12"/>
      <c r="AG62" s="12"/>
      <c r="AH62" s="12"/>
      <c r="AI62" s="12"/>
      <c r="AJ62" s="12"/>
      <c r="AK62" s="12"/>
      <c r="AL62" s="12"/>
      <c r="AM62" s="12"/>
      <c r="AN62" s="12"/>
      <c r="AO62" s="12"/>
      <c r="AP62" s="12"/>
      <c r="AQ62" s="12"/>
      <c r="AR62" s="12"/>
      <c r="AS62" s="12"/>
      <c r="AT62" s="12"/>
      <c r="AU62" s="12"/>
      <c r="AV62" s="12"/>
      <c r="AW62" s="12"/>
      <c r="AX62" s="12"/>
      <c r="AY62" s="12"/>
      <c r="AZ62" s="12"/>
      <c r="BA62" s="12"/>
      <c r="BB62" s="12"/>
      <c r="BC62" s="12"/>
      <c r="BD62" s="12"/>
      <c r="BE62" s="12"/>
      <c r="BF62" s="12"/>
      <c r="BG62" s="12"/>
      <c r="BH62" s="12"/>
    </row>
    <row r="63" spans="2:64">
      <c r="D63" s="12"/>
      <c r="E63" s="12"/>
      <c r="F63" s="12"/>
      <c r="G63" s="12"/>
      <c r="H63" s="12"/>
      <c r="I63" s="12"/>
      <c r="J63" s="12"/>
      <c r="K63" s="12"/>
      <c r="L63" s="12"/>
      <c r="M63" s="12"/>
      <c r="N63" s="12"/>
      <c r="O63" s="435"/>
      <c r="P63" s="12"/>
      <c r="Q63" s="12"/>
      <c r="R63" s="12"/>
      <c r="S63" s="12"/>
      <c r="T63" s="12"/>
      <c r="U63" s="12"/>
      <c r="V63" s="12"/>
      <c r="W63" s="12"/>
      <c r="X63" s="12"/>
      <c r="Y63" s="12"/>
      <c r="Z63" s="12"/>
      <c r="AA63" s="435"/>
      <c r="AB63" s="12"/>
      <c r="AC63" s="12"/>
      <c r="AD63" s="12"/>
      <c r="AE63" s="12"/>
      <c r="AF63" s="12"/>
      <c r="AG63" s="12"/>
      <c r="AH63" s="12"/>
      <c r="AI63" s="12"/>
      <c r="AJ63" s="12"/>
      <c r="AK63" s="12"/>
      <c r="AL63" s="12"/>
      <c r="AM63" s="12"/>
      <c r="AN63" s="12"/>
      <c r="AO63" s="12"/>
      <c r="AP63" s="12"/>
      <c r="AQ63" s="12"/>
      <c r="AR63" s="12"/>
      <c r="AS63" s="12"/>
      <c r="AT63" s="12"/>
      <c r="AU63" s="12"/>
      <c r="AV63" s="12"/>
      <c r="AW63" s="12"/>
      <c r="AX63" s="12"/>
      <c r="AY63" s="12"/>
      <c r="AZ63" s="12"/>
      <c r="BA63" s="12"/>
      <c r="BB63" s="12"/>
      <c r="BC63" s="12"/>
      <c r="BD63" s="12"/>
      <c r="BE63" s="12"/>
      <c r="BF63" s="12"/>
      <c r="BG63" s="12"/>
      <c r="BH63" s="12"/>
    </row>
    <row r="64" spans="2:64">
      <c r="D64" s="12"/>
      <c r="E64" s="12"/>
      <c r="F64" s="12"/>
      <c r="G64" s="12"/>
      <c r="H64" s="12"/>
      <c r="I64" s="12"/>
      <c r="J64" s="12"/>
      <c r="K64" s="12"/>
      <c r="L64" s="12"/>
      <c r="M64" s="12"/>
      <c r="N64" s="12"/>
      <c r="O64" s="435"/>
      <c r="P64" s="12"/>
      <c r="Q64" s="12"/>
      <c r="R64" s="12"/>
      <c r="S64" s="12"/>
      <c r="T64" s="12"/>
      <c r="U64" s="12"/>
      <c r="V64" s="12"/>
      <c r="W64" s="12"/>
      <c r="X64" s="12"/>
      <c r="Y64" s="12"/>
      <c r="Z64" s="12"/>
      <c r="AA64" s="435"/>
      <c r="AB64" s="12"/>
      <c r="AC64" s="12"/>
      <c r="AD64" s="12"/>
      <c r="AE64" s="12"/>
      <c r="AF64" s="12"/>
      <c r="AG64" s="12"/>
      <c r="AH64" s="12"/>
      <c r="AI64" s="12"/>
      <c r="AJ64" s="12"/>
      <c r="AK64" s="12"/>
      <c r="AL64" s="12"/>
      <c r="AM64" s="12"/>
      <c r="AN64" s="12"/>
      <c r="AO64" s="12"/>
      <c r="AP64" s="12"/>
      <c r="AQ64" s="12"/>
      <c r="AR64" s="12"/>
      <c r="AS64" s="12"/>
      <c r="AT64" s="12"/>
      <c r="AU64" s="12"/>
      <c r="AV64" s="12"/>
      <c r="AW64" s="12"/>
      <c r="AX64" s="12"/>
      <c r="AY64" s="12"/>
      <c r="AZ64" s="12"/>
      <c r="BA64" s="12"/>
      <c r="BB64" s="12"/>
      <c r="BC64" s="12"/>
      <c r="BD64" s="12"/>
      <c r="BE64" s="12"/>
      <c r="BF64" s="12"/>
      <c r="BG64" s="12"/>
      <c r="BH64" s="12"/>
    </row>
    <row r="65" spans="2:133">
      <c r="D65" s="12"/>
      <c r="E65" s="12"/>
      <c r="F65" s="12"/>
      <c r="G65" s="12"/>
      <c r="H65" s="12"/>
      <c r="I65" s="12"/>
      <c r="J65" s="12"/>
      <c r="K65" s="12"/>
      <c r="L65" s="12"/>
      <c r="M65" s="12"/>
      <c r="N65" s="12"/>
      <c r="O65" s="435"/>
      <c r="P65" s="12"/>
      <c r="Q65" s="12"/>
      <c r="R65" s="12"/>
      <c r="S65" s="12"/>
      <c r="T65" s="12"/>
      <c r="U65" s="12"/>
      <c r="V65" s="12"/>
      <c r="W65" s="12"/>
      <c r="X65" s="12"/>
      <c r="Y65" s="12"/>
      <c r="Z65" s="12"/>
      <c r="AA65" s="435"/>
      <c r="AB65" s="12"/>
      <c r="AC65" s="12"/>
      <c r="AD65" s="12"/>
      <c r="AE65" s="12"/>
      <c r="AF65" s="12"/>
      <c r="AG65" s="12"/>
      <c r="AH65" s="12"/>
      <c r="AI65" s="12"/>
      <c r="AJ65" s="12"/>
      <c r="AK65" s="12"/>
      <c r="AL65" s="12"/>
      <c r="AM65" s="12"/>
      <c r="AN65" s="12"/>
      <c r="AO65" s="12"/>
      <c r="AP65" s="12"/>
      <c r="AQ65" s="12"/>
      <c r="AR65" s="12"/>
      <c r="AS65" s="12"/>
      <c r="AT65" s="12"/>
      <c r="AU65" s="12"/>
      <c r="AV65" s="12"/>
      <c r="AW65" s="12"/>
      <c r="AX65" s="12"/>
      <c r="AY65" s="12"/>
      <c r="AZ65" s="12"/>
      <c r="BA65" s="12"/>
      <c r="BB65" s="12"/>
      <c r="BC65" s="12"/>
      <c r="BD65" s="12"/>
      <c r="BE65" s="12"/>
      <c r="BF65" s="12"/>
      <c r="BG65" s="12"/>
      <c r="BH65" s="12"/>
    </row>
    <row r="66" spans="2:133">
      <c r="D66" s="12"/>
      <c r="E66" s="12"/>
      <c r="F66" s="12"/>
      <c r="G66" s="12"/>
      <c r="H66" s="12"/>
      <c r="I66" s="12"/>
      <c r="J66" s="12"/>
      <c r="K66" s="12"/>
      <c r="L66" s="12"/>
      <c r="M66" s="12"/>
      <c r="N66" s="12"/>
      <c r="O66" s="435"/>
      <c r="P66" s="12"/>
      <c r="Q66" s="12"/>
      <c r="R66" s="12"/>
      <c r="S66" s="12"/>
      <c r="T66" s="12"/>
      <c r="U66" s="12"/>
      <c r="V66" s="12"/>
      <c r="W66" s="12"/>
      <c r="X66" s="12"/>
      <c r="Y66" s="12"/>
      <c r="Z66" s="12"/>
      <c r="AA66" s="435"/>
      <c r="AB66" s="12"/>
      <c r="AC66" s="12"/>
      <c r="AD66" s="12"/>
      <c r="AE66" s="12"/>
      <c r="AF66" s="12"/>
      <c r="AG66" s="12"/>
      <c r="AH66" s="12"/>
      <c r="AI66" s="12"/>
      <c r="AJ66" s="12"/>
      <c r="AK66" s="12"/>
      <c r="AL66" s="12"/>
      <c r="AM66" s="12"/>
      <c r="AN66" s="12"/>
      <c r="AO66" s="12"/>
      <c r="AP66" s="12"/>
      <c r="AQ66" s="12"/>
      <c r="AR66" s="12"/>
      <c r="AS66" s="12"/>
      <c r="AT66" s="12"/>
      <c r="AU66" s="12"/>
      <c r="AV66" s="12"/>
      <c r="AW66" s="12"/>
      <c r="AX66" s="12"/>
      <c r="AY66" s="12"/>
      <c r="AZ66" s="12"/>
      <c r="BA66" s="12"/>
      <c r="BB66" s="12"/>
      <c r="BC66" s="12"/>
      <c r="BD66" s="12"/>
      <c r="BE66" s="12"/>
      <c r="BF66" s="12"/>
      <c r="BG66" s="12"/>
      <c r="BH66" s="12"/>
    </row>
    <row r="67" spans="2:133">
      <c r="D67" s="12"/>
      <c r="E67" s="12"/>
      <c r="F67" s="12"/>
      <c r="G67" s="12"/>
      <c r="H67" s="12"/>
      <c r="I67" s="12"/>
      <c r="J67" s="12"/>
      <c r="K67" s="12"/>
      <c r="L67" s="12"/>
      <c r="M67" s="12"/>
      <c r="N67" s="12"/>
      <c r="O67" s="435"/>
      <c r="P67" s="12"/>
      <c r="Q67" s="12"/>
      <c r="R67" s="12"/>
      <c r="S67" s="12"/>
      <c r="T67" s="12"/>
      <c r="U67" s="12"/>
      <c r="V67" s="12"/>
      <c r="W67" s="12"/>
      <c r="X67" s="12"/>
      <c r="Y67" s="12"/>
      <c r="Z67" s="12"/>
      <c r="AA67" s="435"/>
      <c r="AB67" s="12"/>
      <c r="AC67" s="12"/>
      <c r="AD67" s="12"/>
      <c r="AE67" s="12"/>
      <c r="AF67" s="12"/>
      <c r="AG67" s="12"/>
      <c r="AH67" s="12"/>
      <c r="AI67" s="12"/>
      <c r="AJ67" s="12"/>
      <c r="AK67" s="12"/>
      <c r="AL67" s="12"/>
      <c r="AM67" s="12"/>
      <c r="AN67" s="12"/>
      <c r="AO67" s="12"/>
      <c r="AP67" s="12"/>
      <c r="AQ67" s="12"/>
      <c r="AR67" s="12"/>
      <c r="AS67" s="12"/>
      <c r="AT67" s="12"/>
      <c r="AU67" s="12"/>
      <c r="AV67" s="12"/>
      <c r="AW67" s="12"/>
      <c r="AX67" s="12"/>
      <c r="AY67" s="12"/>
      <c r="AZ67" s="12"/>
      <c r="BA67" s="12"/>
      <c r="BB67" s="12"/>
      <c r="BC67" s="12"/>
      <c r="BD67" s="12"/>
      <c r="BE67" s="12"/>
      <c r="BF67" s="12"/>
      <c r="BG67" s="12"/>
      <c r="BH67" s="12"/>
    </row>
    <row r="68" spans="2:133">
      <c r="D68" s="12"/>
      <c r="E68" s="12"/>
      <c r="F68" s="12"/>
      <c r="G68" s="12"/>
      <c r="H68" s="12"/>
      <c r="I68" s="12"/>
      <c r="J68" s="12"/>
      <c r="K68" s="12"/>
      <c r="L68" s="12"/>
      <c r="M68" s="12"/>
      <c r="N68" s="12"/>
      <c r="O68" s="435"/>
      <c r="P68" s="12"/>
      <c r="Q68" s="12"/>
      <c r="R68" s="12"/>
      <c r="S68" s="12"/>
      <c r="T68" s="12"/>
      <c r="U68" s="12"/>
      <c r="V68" s="12"/>
      <c r="W68" s="12"/>
      <c r="X68" s="12"/>
      <c r="Y68" s="12"/>
      <c r="Z68" s="12"/>
      <c r="AA68" s="435"/>
      <c r="AB68" s="12"/>
      <c r="AC68" s="12"/>
      <c r="AD68" s="12"/>
      <c r="AE68" s="12"/>
      <c r="AF68" s="12"/>
      <c r="AG68" s="12"/>
      <c r="AH68" s="12"/>
      <c r="AI68" s="12"/>
      <c r="AJ68" s="12"/>
      <c r="AK68" s="12"/>
      <c r="AL68" s="12"/>
      <c r="AM68" s="12"/>
      <c r="AN68" s="12"/>
      <c r="AO68" s="12"/>
      <c r="AP68" s="12"/>
      <c r="AQ68" s="12"/>
      <c r="AR68" s="12"/>
      <c r="AS68" s="12"/>
      <c r="AT68" s="12"/>
      <c r="AU68" s="12"/>
      <c r="AV68" s="12"/>
      <c r="AW68" s="12"/>
      <c r="AX68" s="12"/>
      <c r="AY68" s="12"/>
      <c r="AZ68" s="12"/>
      <c r="BA68" s="12"/>
      <c r="BB68" s="12"/>
      <c r="BC68" s="12"/>
      <c r="BD68" s="12"/>
      <c r="BE68" s="12"/>
      <c r="BF68" s="12"/>
      <c r="BG68" s="12"/>
      <c r="BH68" s="12"/>
    </row>
    <row r="69" spans="2:133">
      <c r="D69" s="12"/>
      <c r="E69" s="12"/>
      <c r="F69" s="12"/>
      <c r="G69" s="12"/>
      <c r="H69" s="12"/>
      <c r="I69" s="12"/>
      <c r="J69" s="12"/>
      <c r="K69" s="12"/>
      <c r="L69" s="12"/>
      <c r="M69" s="12"/>
      <c r="N69" s="12"/>
      <c r="O69" s="435"/>
      <c r="P69" s="12"/>
      <c r="Q69" s="12"/>
      <c r="R69" s="12"/>
      <c r="S69" s="12"/>
      <c r="T69" s="12"/>
      <c r="U69" s="12"/>
      <c r="V69" s="12"/>
      <c r="W69" s="12"/>
      <c r="X69" s="12"/>
      <c r="Y69" s="12"/>
      <c r="Z69" s="12"/>
      <c r="AA69" s="435"/>
      <c r="AB69" s="12"/>
      <c r="AC69" s="12"/>
      <c r="AD69" s="12"/>
      <c r="AE69" s="12"/>
      <c r="AF69" s="12"/>
      <c r="AG69" s="12"/>
      <c r="AH69" s="12"/>
      <c r="AI69" s="12"/>
      <c r="AJ69" s="12"/>
      <c r="AK69" s="12"/>
      <c r="AL69" s="12"/>
      <c r="AM69" s="12"/>
      <c r="AN69" s="12"/>
      <c r="AO69" s="12"/>
      <c r="AP69" s="12"/>
      <c r="AQ69" s="12"/>
      <c r="AR69" s="12"/>
      <c r="AS69" s="12"/>
      <c r="AT69" s="12"/>
      <c r="AU69" s="12"/>
      <c r="AV69" s="12"/>
      <c r="AW69" s="12"/>
      <c r="AX69" s="12"/>
      <c r="AY69" s="12"/>
      <c r="AZ69" s="12"/>
      <c r="BA69" s="12"/>
      <c r="BB69" s="12"/>
      <c r="BC69" s="12"/>
      <c r="BD69" s="12"/>
      <c r="BE69" s="12"/>
      <c r="BF69" s="12"/>
      <c r="BG69" s="12"/>
      <c r="BH69" s="12"/>
    </row>
    <row r="70" spans="2:133">
      <c r="D70" s="12"/>
      <c r="E70" s="12"/>
      <c r="F70" s="12"/>
      <c r="G70" s="12"/>
      <c r="H70" s="12"/>
      <c r="I70" s="12"/>
      <c r="J70" s="12"/>
      <c r="K70" s="12"/>
      <c r="L70" s="12"/>
      <c r="M70" s="12"/>
      <c r="N70" s="12"/>
      <c r="O70" s="435"/>
      <c r="P70" s="12"/>
      <c r="Q70" s="12"/>
      <c r="R70" s="12"/>
      <c r="S70" s="12"/>
      <c r="T70" s="12"/>
      <c r="U70" s="12"/>
      <c r="V70" s="12"/>
      <c r="W70" s="12"/>
      <c r="X70" s="12"/>
      <c r="Y70" s="12"/>
      <c r="Z70" s="12"/>
      <c r="AA70" s="435"/>
      <c r="AB70" s="12"/>
      <c r="AC70" s="12"/>
      <c r="AD70" s="12"/>
      <c r="AE70" s="12"/>
      <c r="AF70" s="12"/>
      <c r="AG70" s="12"/>
      <c r="AH70" s="12"/>
      <c r="AI70" s="12"/>
      <c r="AJ70" s="12"/>
      <c r="AK70" s="12"/>
      <c r="AL70" s="12"/>
      <c r="AM70" s="12"/>
      <c r="AN70" s="12"/>
      <c r="AO70" s="12"/>
      <c r="AP70" s="12"/>
      <c r="AQ70" s="12"/>
      <c r="AR70" s="12"/>
      <c r="AS70" s="12"/>
      <c r="AT70" s="12"/>
      <c r="AU70" s="12"/>
      <c r="AV70" s="12"/>
      <c r="AW70" s="12"/>
      <c r="AX70" s="12"/>
      <c r="AY70" s="12"/>
      <c r="AZ70" s="12"/>
      <c r="BA70" s="12"/>
      <c r="BB70" s="12"/>
      <c r="BC70" s="12"/>
      <c r="BD70" s="12"/>
      <c r="BE70" s="12"/>
      <c r="BF70" s="12"/>
      <c r="BG70" s="12"/>
      <c r="BH70" s="12"/>
    </row>
    <row r="71" spans="2:133" s="430" customFormat="1" ht="4" customHeight="1">
      <c r="B71" s="429"/>
      <c r="D71" s="431"/>
      <c r="E71" s="431"/>
      <c r="F71" s="431"/>
      <c r="G71" s="431"/>
      <c r="H71" s="431"/>
      <c r="I71" s="431"/>
      <c r="J71" s="431"/>
      <c r="K71" s="431"/>
      <c r="L71" s="431"/>
      <c r="M71" s="431"/>
      <c r="N71" s="431"/>
      <c r="O71" s="439"/>
      <c r="P71" s="431"/>
      <c r="Q71" s="431"/>
      <c r="R71" s="431"/>
      <c r="S71" s="431"/>
      <c r="T71" s="431"/>
      <c r="U71" s="431"/>
      <c r="V71" s="431"/>
      <c r="W71" s="431"/>
      <c r="X71" s="431"/>
      <c r="Y71" s="431"/>
      <c r="Z71" s="431"/>
      <c r="AA71" s="439"/>
      <c r="AB71" s="431"/>
      <c r="AC71" s="431"/>
      <c r="AD71" s="431"/>
      <c r="AE71" s="431"/>
      <c r="AF71" s="431"/>
      <c r="AG71" s="431"/>
      <c r="AH71" s="431"/>
      <c r="AI71" s="431"/>
      <c r="AJ71" s="431"/>
      <c r="AK71" s="431"/>
      <c r="AL71" s="431"/>
      <c r="AM71" s="431"/>
      <c r="AN71" s="431"/>
      <c r="AO71" s="431"/>
      <c r="AP71" s="431"/>
      <c r="AQ71" s="431"/>
      <c r="AR71" s="431"/>
      <c r="AS71" s="431"/>
      <c r="AT71" s="431"/>
      <c r="AU71" s="431"/>
      <c r="AV71" s="431"/>
      <c r="AW71" s="431"/>
      <c r="AX71" s="431"/>
      <c r="AY71" s="431"/>
      <c r="AZ71" s="431"/>
      <c r="BA71" s="431"/>
      <c r="BB71" s="431"/>
      <c r="BC71" s="431"/>
      <c r="BD71" s="431"/>
      <c r="BE71" s="431"/>
      <c r="BF71" s="431"/>
      <c r="BG71" s="431"/>
      <c r="BH71" s="431"/>
    </row>
    <row r="72" spans="2:133">
      <c r="D72" s="12"/>
      <c r="E72" s="12"/>
      <c r="F72" s="12"/>
      <c r="G72" s="12"/>
      <c r="H72" s="12"/>
      <c r="I72" s="12"/>
      <c r="J72" s="12"/>
      <c r="K72" s="12"/>
      <c r="L72" s="12"/>
      <c r="M72" s="12"/>
      <c r="N72" s="12"/>
      <c r="O72" s="435"/>
      <c r="P72" s="12"/>
      <c r="Q72" s="12"/>
      <c r="R72" s="12"/>
      <c r="S72" s="12"/>
      <c r="T72" s="12"/>
      <c r="U72" s="12"/>
      <c r="V72" s="12"/>
      <c r="W72" s="12"/>
      <c r="X72" s="12"/>
      <c r="Y72" s="12"/>
      <c r="Z72" s="12"/>
      <c r="AA72" s="435"/>
      <c r="AB72" s="12"/>
      <c r="AC72" s="12"/>
      <c r="AD72" s="12"/>
      <c r="AE72" s="12"/>
      <c r="AF72" s="12"/>
      <c r="AG72" s="12"/>
      <c r="AH72" s="12"/>
      <c r="AI72" s="12"/>
      <c r="AJ72" s="12"/>
      <c r="AK72" s="12"/>
      <c r="AL72" s="12"/>
      <c r="AM72" s="12"/>
      <c r="AN72" s="12"/>
      <c r="AO72" s="12"/>
      <c r="AP72" s="12"/>
      <c r="AQ72" s="12"/>
      <c r="AR72" s="12"/>
      <c r="AS72" s="12"/>
      <c r="AT72" s="12"/>
      <c r="AU72" s="12"/>
      <c r="AV72" s="12"/>
      <c r="AW72" s="12"/>
      <c r="AX72" s="12"/>
      <c r="AY72" s="12"/>
      <c r="AZ72" s="12"/>
      <c r="BA72" s="12"/>
      <c r="BB72" s="12"/>
      <c r="BC72" s="12"/>
      <c r="BD72" s="12"/>
      <c r="BE72" s="12"/>
      <c r="BF72" s="12"/>
      <c r="BG72" s="12"/>
      <c r="BH72" s="12"/>
    </row>
    <row r="73" spans="2:133">
      <c r="D73" s="12"/>
      <c r="E73" s="12"/>
      <c r="F73" s="12"/>
      <c r="G73" s="12"/>
      <c r="H73" s="12"/>
      <c r="I73" s="12"/>
      <c r="J73" s="12"/>
      <c r="K73" s="12"/>
      <c r="L73" s="12"/>
      <c r="M73" s="12"/>
      <c r="N73" s="12"/>
      <c r="O73" s="435"/>
      <c r="P73" s="12"/>
      <c r="Q73" s="12"/>
      <c r="R73" s="12"/>
      <c r="S73" s="12"/>
      <c r="T73" s="12"/>
      <c r="U73" s="12"/>
      <c r="V73" s="12"/>
      <c r="W73" s="12"/>
      <c r="X73" s="12"/>
      <c r="Y73" s="12"/>
      <c r="Z73" s="12"/>
      <c r="AA73" s="435"/>
      <c r="AB73" s="12"/>
      <c r="AC73" s="12"/>
      <c r="AD73" s="12"/>
      <c r="AE73" s="12"/>
      <c r="AF73" s="12"/>
      <c r="AG73" s="12"/>
      <c r="AH73" s="12"/>
      <c r="AI73" s="12"/>
      <c r="AJ73" s="12"/>
      <c r="AK73" s="12"/>
      <c r="AL73" s="12"/>
      <c r="AM73" s="12"/>
      <c r="AN73" s="12"/>
      <c r="AO73" s="12"/>
      <c r="AP73" s="12"/>
      <c r="AQ73" s="12"/>
      <c r="AR73" s="12"/>
      <c r="AS73" s="12"/>
      <c r="AT73" s="12"/>
      <c r="AU73" s="12"/>
      <c r="AV73" s="12"/>
      <c r="AW73" s="12"/>
      <c r="AX73" s="12"/>
      <c r="AY73" s="12"/>
      <c r="AZ73" s="12"/>
      <c r="BA73" s="12"/>
      <c r="BB73" s="12"/>
      <c r="BC73" s="12"/>
      <c r="BD73" s="12"/>
      <c r="BE73" s="12"/>
      <c r="BF73" s="12"/>
      <c r="BG73" s="12"/>
      <c r="BH73" s="12"/>
    </row>
    <row r="75" spans="2:133" s="20" customFormat="1" ht="27" thickBot="1">
      <c r="B75" s="413" t="s">
        <v>23</v>
      </c>
      <c r="C75" s="414" t="str">
        <f t="shared" ref="C75:AM75" si="21">C13</f>
        <v>Month:</v>
      </c>
      <c r="D75" s="415">
        <f t="shared" si="21"/>
        <v>45658</v>
      </c>
      <c r="E75" s="415">
        <f t="shared" si="21"/>
        <v>45689</v>
      </c>
      <c r="F75" s="415">
        <f t="shared" si="21"/>
        <v>45717</v>
      </c>
      <c r="G75" s="415">
        <f t="shared" si="21"/>
        <v>45748</v>
      </c>
      <c r="H75" s="415">
        <f t="shared" si="21"/>
        <v>45778</v>
      </c>
      <c r="I75" s="415">
        <f t="shared" si="21"/>
        <v>45809</v>
      </c>
      <c r="J75" s="415">
        <f t="shared" si="21"/>
        <v>45839</v>
      </c>
      <c r="K75" s="415">
        <f t="shared" si="21"/>
        <v>45870</v>
      </c>
      <c r="L75" s="415">
        <f t="shared" si="21"/>
        <v>45901</v>
      </c>
      <c r="M75" s="415">
        <f t="shared" si="21"/>
        <v>45931</v>
      </c>
      <c r="N75" s="415">
        <f t="shared" si="21"/>
        <v>45962</v>
      </c>
      <c r="O75" s="440">
        <f t="shared" si="21"/>
        <v>45992</v>
      </c>
      <c r="P75" s="415">
        <f t="shared" si="21"/>
        <v>46023</v>
      </c>
      <c r="Q75" s="415">
        <f t="shared" si="21"/>
        <v>46054</v>
      </c>
      <c r="R75" s="415">
        <f t="shared" si="21"/>
        <v>46082</v>
      </c>
      <c r="S75" s="415">
        <f t="shared" si="21"/>
        <v>46113</v>
      </c>
      <c r="T75" s="415">
        <f t="shared" si="21"/>
        <v>46143</v>
      </c>
      <c r="U75" s="415">
        <f t="shared" si="21"/>
        <v>46174</v>
      </c>
      <c r="V75" s="415">
        <f t="shared" si="21"/>
        <v>46204</v>
      </c>
      <c r="W75" s="415">
        <f t="shared" si="21"/>
        <v>46235</v>
      </c>
      <c r="X75" s="415">
        <f t="shared" si="21"/>
        <v>46266</v>
      </c>
      <c r="Y75" s="415">
        <f t="shared" si="21"/>
        <v>46296</v>
      </c>
      <c r="Z75" s="415">
        <f t="shared" si="21"/>
        <v>46327</v>
      </c>
      <c r="AA75" s="440">
        <f t="shared" si="21"/>
        <v>46357</v>
      </c>
      <c r="AB75" s="415">
        <f t="shared" si="21"/>
        <v>46388</v>
      </c>
      <c r="AC75" s="415">
        <f t="shared" si="21"/>
        <v>46419</v>
      </c>
      <c r="AD75" s="415">
        <f t="shared" si="21"/>
        <v>46447</v>
      </c>
      <c r="AE75" s="415">
        <f t="shared" si="21"/>
        <v>46478</v>
      </c>
      <c r="AF75" s="415">
        <f t="shared" si="21"/>
        <v>46508</v>
      </c>
      <c r="AG75" s="415">
        <f t="shared" si="21"/>
        <v>46539</v>
      </c>
      <c r="AH75" s="415">
        <f t="shared" si="21"/>
        <v>46569</v>
      </c>
      <c r="AI75" s="415">
        <f t="shared" si="21"/>
        <v>46600</v>
      </c>
      <c r="AJ75" s="415">
        <f t="shared" si="21"/>
        <v>46631</v>
      </c>
      <c r="AK75" s="415">
        <f t="shared" si="21"/>
        <v>46661</v>
      </c>
      <c r="AL75" s="415">
        <f t="shared" si="21"/>
        <v>46692</v>
      </c>
      <c r="AM75" s="415">
        <f t="shared" si="21"/>
        <v>46722</v>
      </c>
      <c r="AN75" s="39"/>
      <c r="AO75" s="39"/>
      <c r="AP75" s="39"/>
      <c r="AQ75" s="39"/>
      <c r="AR75" s="39"/>
      <c r="AS75" s="39"/>
      <c r="AT75" s="39"/>
      <c r="AU75" s="39"/>
      <c r="AV75" s="39"/>
      <c r="AW75" s="39"/>
      <c r="AX75" s="39"/>
      <c r="AY75" s="39"/>
      <c r="AZ75" s="39"/>
      <c r="BA75" s="39"/>
      <c r="BB75" s="39"/>
      <c r="BC75" s="39"/>
      <c r="BD75" s="39"/>
      <c r="BE75" s="39"/>
      <c r="BF75" s="39"/>
      <c r="BG75" s="39"/>
      <c r="BH75" s="39"/>
      <c r="BI75" s="39"/>
      <c r="BJ75" s="39"/>
      <c r="BK75" s="39"/>
      <c r="BL75" s="39"/>
      <c r="BM75" s="39"/>
      <c r="BN75" s="39"/>
      <c r="BO75" s="39"/>
      <c r="BP75" s="39"/>
      <c r="BQ75" s="39"/>
      <c r="BR75" s="39"/>
      <c r="BS75" s="39"/>
      <c r="BT75" s="39"/>
      <c r="BU75" s="39"/>
      <c r="BV75" s="39"/>
      <c r="BW75" s="39"/>
      <c r="BX75" s="39"/>
      <c r="BY75" s="39"/>
      <c r="BZ75" s="39"/>
      <c r="CA75" s="39"/>
      <c r="CB75" s="39"/>
      <c r="CC75" s="39"/>
      <c r="CD75" s="39"/>
      <c r="CE75" s="39"/>
      <c r="CF75" s="39"/>
      <c r="CG75" s="39"/>
      <c r="CH75" s="39"/>
      <c r="CI75" s="39"/>
      <c r="CJ75" s="39"/>
      <c r="CK75" s="39"/>
      <c r="CL75" s="39"/>
      <c r="CM75" s="39"/>
      <c r="CN75" s="39"/>
      <c r="CO75" s="39"/>
      <c r="CP75" s="39"/>
      <c r="CQ75" s="39"/>
      <c r="CR75" s="39"/>
      <c r="CS75" s="39"/>
      <c r="CT75" s="39"/>
      <c r="CU75" s="39"/>
      <c r="CV75" s="39"/>
      <c r="CW75" s="39"/>
      <c r="CX75" s="39"/>
      <c r="CY75" s="39"/>
      <c r="CZ75" s="39"/>
      <c r="DA75" s="39"/>
      <c r="DB75" s="39"/>
      <c r="DC75" s="39"/>
      <c r="DD75" s="39"/>
      <c r="DE75" s="39"/>
      <c r="DF75" s="39"/>
      <c r="DG75" s="39"/>
      <c r="DH75" s="39"/>
      <c r="DI75" s="39"/>
      <c r="DJ75" s="39"/>
      <c r="DK75" s="39"/>
      <c r="DL75" s="39"/>
      <c r="DM75" s="39"/>
      <c r="DN75" s="39"/>
      <c r="DO75" s="39"/>
      <c r="DP75" s="39"/>
      <c r="DQ75" s="39"/>
      <c r="DR75" s="39"/>
      <c r="DS75" s="39"/>
      <c r="DT75" s="39"/>
      <c r="DU75" s="39"/>
      <c r="DV75" s="39"/>
      <c r="DW75" s="39"/>
      <c r="DX75" s="39"/>
      <c r="DY75" s="39"/>
      <c r="DZ75" s="39"/>
      <c r="EA75" s="39"/>
      <c r="EB75" s="39"/>
      <c r="EC75" s="39"/>
    </row>
    <row r="76" spans="2:133" s="20" customFormat="1" outlineLevel="1">
      <c r="B76" s="11"/>
      <c r="D76" s="40">
        <v>1</v>
      </c>
      <c r="E76" s="40">
        <v>2</v>
      </c>
      <c r="F76" s="40">
        <v>3</v>
      </c>
      <c r="G76" s="40">
        <v>4</v>
      </c>
      <c r="H76" s="40">
        <v>5</v>
      </c>
      <c r="I76" s="40">
        <v>6</v>
      </c>
      <c r="J76" s="40">
        <v>7</v>
      </c>
      <c r="K76" s="40">
        <v>8</v>
      </c>
      <c r="L76" s="40">
        <v>9</v>
      </c>
      <c r="M76" s="40">
        <v>10</v>
      </c>
      <c r="N76" s="40">
        <v>11</v>
      </c>
      <c r="O76" s="441">
        <v>12</v>
      </c>
      <c r="P76" s="40">
        <v>13</v>
      </c>
      <c r="Q76" s="40">
        <v>14</v>
      </c>
      <c r="R76" s="40">
        <v>15</v>
      </c>
      <c r="S76" s="40">
        <v>16</v>
      </c>
      <c r="T76" s="40">
        <v>17</v>
      </c>
      <c r="U76" s="40">
        <v>18</v>
      </c>
      <c r="V76" s="40">
        <v>19</v>
      </c>
      <c r="W76" s="40">
        <v>20</v>
      </c>
      <c r="X76" s="40">
        <v>21</v>
      </c>
      <c r="Y76" s="40">
        <v>22</v>
      </c>
      <c r="Z76" s="40">
        <v>23</v>
      </c>
      <c r="AA76" s="441">
        <v>24</v>
      </c>
      <c r="AB76" s="40">
        <v>25</v>
      </c>
      <c r="AC76" s="40">
        <v>26</v>
      </c>
      <c r="AD76" s="40">
        <v>27</v>
      </c>
      <c r="AE76" s="40">
        <v>28</v>
      </c>
      <c r="AF76" s="40">
        <v>29</v>
      </c>
      <c r="AG76" s="40">
        <v>30</v>
      </c>
      <c r="AH76" s="40">
        <v>31</v>
      </c>
      <c r="AI76" s="40">
        <v>32</v>
      </c>
      <c r="AJ76" s="40">
        <v>33</v>
      </c>
      <c r="AK76" s="40">
        <v>34</v>
      </c>
      <c r="AL76" s="40">
        <v>35</v>
      </c>
      <c r="AM76" s="40">
        <v>36</v>
      </c>
      <c r="AN76" s="39"/>
      <c r="AO76" s="39"/>
      <c r="AP76" s="39"/>
      <c r="AQ76" s="39"/>
      <c r="AR76" s="39"/>
      <c r="AS76" s="39"/>
      <c r="AT76" s="39"/>
      <c r="AU76" s="39"/>
      <c r="AV76" s="39"/>
      <c r="AW76" s="39"/>
      <c r="AX76" s="39"/>
      <c r="AY76" s="39"/>
      <c r="AZ76" s="39"/>
      <c r="BA76" s="39"/>
      <c r="BB76" s="39"/>
      <c r="BC76" s="39"/>
      <c r="BD76" s="39"/>
      <c r="BE76" s="39"/>
      <c r="BF76" s="39"/>
      <c r="BG76" s="39"/>
      <c r="BH76" s="39"/>
      <c r="BI76" s="39"/>
      <c r="BJ76" s="39"/>
      <c r="BK76" s="39"/>
      <c r="BL76" s="39"/>
      <c r="BM76" s="39"/>
      <c r="BN76" s="39"/>
      <c r="BO76" s="39"/>
      <c r="BP76" s="39"/>
      <c r="BQ76" s="39"/>
      <c r="BR76" s="39"/>
      <c r="BS76" s="39"/>
      <c r="BT76" s="39"/>
      <c r="BU76" s="39"/>
      <c r="BV76" s="39"/>
      <c r="BW76" s="39"/>
      <c r="BX76" s="39"/>
      <c r="BY76" s="39"/>
      <c r="BZ76" s="39"/>
      <c r="CA76" s="39"/>
      <c r="CB76" s="39"/>
      <c r="CC76" s="39"/>
      <c r="CD76" s="39"/>
      <c r="CE76" s="39"/>
      <c r="CF76" s="39"/>
      <c r="CG76" s="39"/>
      <c r="CH76" s="39"/>
      <c r="CI76" s="39"/>
      <c r="CJ76" s="39"/>
      <c r="CK76" s="39"/>
      <c r="CL76" s="39"/>
      <c r="CM76" s="39"/>
      <c r="CN76" s="39"/>
      <c r="CO76" s="39"/>
      <c r="CP76" s="39"/>
      <c r="CQ76" s="39"/>
      <c r="CR76" s="39"/>
      <c r="CS76" s="39"/>
      <c r="CT76" s="39"/>
      <c r="CU76" s="39"/>
      <c r="CV76" s="39"/>
      <c r="CW76" s="39"/>
      <c r="CX76" s="39"/>
      <c r="CY76" s="39"/>
      <c r="CZ76" s="39"/>
      <c r="DA76" s="39"/>
      <c r="DB76" s="39"/>
      <c r="DC76" s="39"/>
      <c r="DD76" s="39"/>
      <c r="DE76" s="39"/>
      <c r="DF76" s="39"/>
      <c r="DG76" s="39"/>
      <c r="DH76" s="39"/>
      <c r="DI76" s="39"/>
      <c r="DJ76" s="39"/>
      <c r="DK76" s="39"/>
      <c r="DL76" s="39"/>
      <c r="DM76" s="39"/>
      <c r="DN76" s="39"/>
      <c r="DO76" s="39"/>
      <c r="DP76" s="39"/>
      <c r="DQ76" s="39"/>
      <c r="DR76" s="39"/>
      <c r="DS76" s="39"/>
      <c r="DT76" s="39"/>
      <c r="DU76" s="39"/>
      <c r="DV76" s="39"/>
      <c r="DW76" s="39"/>
      <c r="DX76" s="39"/>
      <c r="DY76" s="39"/>
      <c r="DZ76" s="39"/>
      <c r="EA76" s="39"/>
      <c r="EB76" s="39"/>
      <c r="EC76" s="39"/>
    </row>
    <row r="78" spans="2:133">
      <c r="B78" s="11" t="s">
        <v>227</v>
      </c>
      <c r="D78" s="15" t="s">
        <v>74</v>
      </c>
      <c r="E78" s="12"/>
      <c r="F78" s="12"/>
      <c r="G78" s="12"/>
      <c r="H78" s="12"/>
      <c r="I78" s="12"/>
      <c r="J78" s="12"/>
      <c r="K78" s="12"/>
      <c r="L78" s="12"/>
      <c r="M78" s="12"/>
      <c r="N78" s="12"/>
      <c r="O78" s="435"/>
      <c r="P78" s="12"/>
      <c r="Q78" s="12"/>
      <c r="R78" s="12"/>
      <c r="S78" s="12"/>
      <c r="T78" s="12"/>
      <c r="U78" s="12"/>
      <c r="V78" s="12"/>
      <c r="W78" s="12"/>
      <c r="X78" s="12"/>
      <c r="Y78" s="12"/>
      <c r="Z78" s="12"/>
      <c r="AA78" s="435"/>
      <c r="AB78" s="12"/>
      <c r="AC78" s="12"/>
      <c r="AD78" s="12"/>
      <c r="AE78" s="12"/>
      <c r="AF78" s="12"/>
      <c r="AG78" s="12"/>
      <c r="AH78" s="12"/>
      <c r="AI78" s="12"/>
      <c r="AJ78" s="12"/>
      <c r="AK78" s="12"/>
      <c r="AL78" s="12"/>
      <c r="AM78" s="12"/>
      <c r="AN78" s="12"/>
      <c r="AO78" s="12"/>
      <c r="AP78" s="12"/>
      <c r="AQ78" s="12"/>
      <c r="AR78" s="12"/>
      <c r="AS78" s="12"/>
      <c r="AT78" s="12"/>
      <c r="AU78" s="12"/>
      <c r="AV78" s="12"/>
      <c r="AW78" s="12"/>
      <c r="AX78" s="12"/>
      <c r="AY78" s="12"/>
      <c r="AZ78" s="12"/>
      <c r="BA78" s="12"/>
      <c r="BB78" s="12"/>
      <c r="BC78" s="12"/>
      <c r="BD78" s="12"/>
      <c r="BE78" s="12"/>
      <c r="BF78" s="12"/>
      <c r="BG78" s="12"/>
      <c r="BH78" s="12"/>
    </row>
    <row r="79" spans="2:133">
      <c r="D79" s="12"/>
      <c r="E79" s="12"/>
      <c r="F79" s="12"/>
      <c r="G79" s="12"/>
      <c r="H79" s="12"/>
      <c r="I79" s="12"/>
      <c r="J79" s="12"/>
      <c r="K79" s="12"/>
      <c r="L79" s="12"/>
      <c r="M79" s="12"/>
      <c r="N79" s="12"/>
      <c r="O79" s="435"/>
      <c r="P79" s="12"/>
      <c r="Q79" s="12"/>
      <c r="R79" s="12"/>
      <c r="S79" s="12"/>
      <c r="T79" s="12"/>
      <c r="U79" s="12"/>
      <c r="V79" s="12"/>
      <c r="W79" s="12"/>
      <c r="X79" s="12"/>
      <c r="Y79" s="12"/>
      <c r="Z79" s="12"/>
      <c r="AA79" s="435"/>
      <c r="AB79" s="12"/>
      <c r="AC79" s="12"/>
      <c r="AD79" s="12"/>
      <c r="AE79" s="12"/>
      <c r="AF79" s="12"/>
      <c r="AG79" s="12"/>
      <c r="AH79" s="12"/>
      <c r="AI79" s="12"/>
      <c r="AJ79" s="12"/>
      <c r="AK79" s="12"/>
      <c r="AL79" s="12"/>
      <c r="AM79" s="12"/>
      <c r="AN79" s="12"/>
      <c r="AO79" s="12"/>
      <c r="AP79" s="12"/>
      <c r="AQ79" s="12"/>
      <c r="AR79" s="12"/>
      <c r="AS79" s="12"/>
      <c r="AT79" s="12"/>
      <c r="AU79" s="12"/>
      <c r="AV79" s="12"/>
      <c r="AW79" s="12"/>
      <c r="AX79" s="12"/>
      <c r="AY79" s="12"/>
      <c r="AZ79" s="12"/>
      <c r="BA79" s="12"/>
      <c r="BB79" s="12"/>
      <c r="BC79" s="12"/>
      <c r="BD79" s="12"/>
      <c r="BE79" s="12"/>
      <c r="BF79" s="12"/>
      <c r="BG79" s="12"/>
      <c r="BH79" s="12"/>
    </row>
    <row r="80" spans="2:133" s="20" customFormat="1" ht="17" thickBot="1">
      <c r="B80" s="416" t="s">
        <v>228</v>
      </c>
      <c r="C80" s="414"/>
      <c r="D80" s="417"/>
      <c r="E80" s="418"/>
      <c r="F80" s="418"/>
      <c r="G80" s="418"/>
      <c r="H80" s="418"/>
      <c r="I80" s="418"/>
      <c r="J80" s="418"/>
      <c r="K80" s="418"/>
      <c r="L80" s="418"/>
      <c r="M80" s="418"/>
      <c r="N80" s="418"/>
      <c r="O80" s="442"/>
      <c r="P80" s="418"/>
      <c r="Q80" s="418"/>
      <c r="R80" s="418"/>
      <c r="S80" s="418"/>
      <c r="T80" s="418"/>
      <c r="U80" s="418"/>
      <c r="V80" s="418"/>
      <c r="W80" s="418"/>
      <c r="X80" s="418"/>
      <c r="Y80" s="418"/>
      <c r="Z80" s="418"/>
      <c r="AA80" s="442"/>
      <c r="AB80" s="418"/>
      <c r="AC80" s="418"/>
      <c r="AD80" s="418"/>
      <c r="AE80" s="418"/>
      <c r="AF80" s="418"/>
      <c r="AG80" s="418"/>
      <c r="AH80" s="418"/>
      <c r="AI80" s="418"/>
      <c r="AJ80" s="418"/>
      <c r="AK80" s="418"/>
      <c r="AL80" s="418"/>
      <c r="AM80" s="418"/>
      <c r="AN80" s="12"/>
      <c r="AO80" s="12"/>
      <c r="AP80" s="12"/>
      <c r="AQ80" s="12"/>
      <c r="AR80" s="12"/>
      <c r="AS80" s="12"/>
      <c r="AT80" s="12"/>
      <c r="AU80" s="12"/>
      <c r="AV80" s="12"/>
      <c r="AW80" s="12"/>
      <c r="AX80" s="12"/>
      <c r="AY80" s="39"/>
      <c r="AZ80" s="39"/>
      <c r="BA80" s="39"/>
      <c r="BB80" s="39"/>
      <c r="BC80" s="39"/>
      <c r="BD80" s="39"/>
      <c r="BE80" s="39"/>
      <c r="BF80" s="39"/>
      <c r="BG80" s="39"/>
      <c r="BH80" s="39"/>
      <c r="BI80" s="39"/>
      <c r="BJ80" s="39"/>
      <c r="BK80" s="39"/>
      <c r="BL80" s="39"/>
      <c r="BM80" s="39"/>
      <c r="BN80" s="39"/>
      <c r="BO80" s="39"/>
      <c r="BP80" s="39"/>
      <c r="BQ80" s="39"/>
      <c r="BR80" s="39"/>
      <c r="BS80" s="39"/>
      <c r="BT80" s="39"/>
      <c r="BU80" s="39"/>
      <c r="BV80" s="39"/>
      <c r="BW80" s="39"/>
      <c r="BX80" s="39"/>
      <c r="BY80" s="39"/>
      <c r="BZ80" s="39"/>
      <c r="CA80" s="39"/>
      <c r="CB80" s="39"/>
      <c r="CC80" s="39"/>
      <c r="CD80" s="39"/>
      <c r="CE80" s="39"/>
      <c r="CF80" s="39"/>
      <c r="CG80" s="39"/>
      <c r="CH80" s="39"/>
      <c r="CI80" s="39"/>
      <c r="CJ80" s="39"/>
      <c r="CK80" s="39"/>
      <c r="CL80" s="39"/>
      <c r="CM80" s="39"/>
      <c r="CN80" s="39"/>
      <c r="CO80" s="39"/>
      <c r="CP80" s="39"/>
      <c r="CQ80" s="39"/>
      <c r="CR80" s="39"/>
      <c r="CS80" s="39"/>
      <c r="CT80" s="39"/>
      <c r="CU80" s="39"/>
      <c r="CV80" s="39"/>
      <c r="CW80" s="39"/>
      <c r="CX80" s="39"/>
      <c r="CY80" s="39"/>
      <c r="CZ80" s="39"/>
      <c r="DA80" s="39"/>
      <c r="DB80" s="39"/>
      <c r="DC80" s="39"/>
      <c r="DD80" s="39"/>
      <c r="DE80" s="39"/>
      <c r="DF80" s="39"/>
      <c r="DG80" s="39"/>
      <c r="DH80" s="39"/>
      <c r="DI80" s="39"/>
      <c r="DJ80" s="39"/>
      <c r="DK80" s="39"/>
      <c r="DL80" s="39"/>
      <c r="DM80" s="39"/>
      <c r="DN80" s="39"/>
      <c r="DO80" s="39"/>
      <c r="DP80" s="39"/>
      <c r="DQ80" s="39"/>
      <c r="DR80" s="39"/>
      <c r="DS80" s="39"/>
      <c r="DT80" s="39"/>
      <c r="DU80" s="39"/>
      <c r="DV80" s="39"/>
      <c r="DW80" s="39"/>
      <c r="DX80" s="39"/>
      <c r="DY80" s="39"/>
      <c r="DZ80" s="39"/>
      <c r="EA80" s="39"/>
      <c r="EB80" s="39"/>
      <c r="EC80" s="39"/>
    </row>
    <row r="81" spans="2:133" s="20" customFormat="1">
      <c r="B81" s="10" t="s">
        <v>234</v>
      </c>
      <c r="D81" s="54"/>
      <c r="E81" s="54">
        <f>D83</f>
        <v>50000</v>
      </c>
      <c r="F81" s="54">
        <f t="shared" ref="F81:N81" si="22">E83</f>
        <v>50000</v>
      </c>
      <c r="G81" s="54">
        <f t="shared" si="22"/>
        <v>50000</v>
      </c>
      <c r="H81" s="54">
        <f t="shared" si="22"/>
        <v>50000</v>
      </c>
      <c r="I81" s="54">
        <f t="shared" si="22"/>
        <v>50000</v>
      </c>
      <c r="J81" s="54">
        <f t="shared" si="22"/>
        <v>50000</v>
      </c>
      <c r="K81" s="54">
        <f t="shared" si="22"/>
        <v>50000</v>
      </c>
      <c r="L81" s="54">
        <f t="shared" si="22"/>
        <v>50000</v>
      </c>
      <c r="M81" s="54">
        <f t="shared" si="22"/>
        <v>50000</v>
      </c>
      <c r="N81" s="54">
        <f t="shared" si="22"/>
        <v>50000</v>
      </c>
      <c r="O81" s="436">
        <f t="shared" ref="O81:AM81" si="23">N83</f>
        <v>50000</v>
      </c>
      <c r="P81" s="54">
        <f t="shared" si="23"/>
        <v>50000</v>
      </c>
      <c r="Q81" s="54">
        <f t="shared" si="23"/>
        <v>60000</v>
      </c>
      <c r="R81" s="54">
        <f t="shared" si="23"/>
        <v>60000</v>
      </c>
      <c r="S81" s="54">
        <f t="shared" si="23"/>
        <v>60000</v>
      </c>
      <c r="T81" s="54">
        <f t="shared" si="23"/>
        <v>60000</v>
      </c>
      <c r="U81" s="54">
        <f t="shared" si="23"/>
        <v>60000</v>
      </c>
      <c r="V81" s="54">
        <f t="shared" si="23"/>
        <v>60000</v>
      </c>
      <c r="W81" s="54">
        <f t="shared" si="23"/>
        <v>60000</v>
      </c>
      <c r="X81" s="54">
        <f t="shared" si="23"/>
        <v>60000</v>
      </c>
      <c r="Y81" s="54">
        <f t="shared" si="23"/>
        <v>60000</v>
      </c>
      <c r="Z81" s="54">
        <f t="shared" si="23"/>
        <v>60000</v>
      </c>
      <c r="AA81" s="436">
        <f t="shared" si="23"/>
        <v>60000</v>
      </c>
      <c r="AB81" s="54">
        <f t="shared" si="23"/>
        <v>60000</v>
      </c>
      <c r="AC81" s="54">
        <f t="shared" si="23"/>
        <v>70000</v>
      </c>
      <c r="AD81" s="54">
        <f t="shared" si="23"/>
        <v>70000</v>
      </c>
      <c r="AE81" s="54">
        <f t="shared" si="23"/>
        <v>70000</v>
      </c>
      <c r="AF81" s="54">
        <f t="shared" si="23"/>
        <v>70000</v>
      </c>
      <c r="AG81" s="54">
        <f t="shared" si="23"/>
        <v>70000</v>
      </c>
      <c r="AH81" s="54">
        <f t="shared" si="23"/>
        <v>70000</v>
      </c>
      <c r="AI81" s="54">
        <f t="shared" si="23"/>
        <v>70000</v>
      </c>
      <c r="AJ81" s="54">
        <f t="shared" si="23"/>
        <v>70000</v>
      </c>
      <c r="AK81" s="54">
        <f t="shared" si="23"/>
        <v>70000</v>
      </c>
      <c r="AL81" s="54">
        <f t="shared" si="23"/>
        <v>70000</v>
      </c>
      <c r="AM81" s="54">
        <f t="shared" si="23"/>
        <v>70000</v>
      </c>
      <c r="AN81" s="12"/>
      <c r="AO81" s="12"/>
      <c r="AP81" s="12"/>
      <c r="AQ81" s="12"/>
      <c r="AR81" s="12"/>
      <c r="AS81" s="12"/>
      <c r="AT81" s="12"/>
      <c r="AU81" s="12"/>
      <c r="AV81" s="12"/>
      <c r="AW81" s="12"/>
      <c r="AX81" s="12"/>
      <c r="AY81" s="39"/>
      <c r="AZ81" s="39"/>
      <c r="BA81" s="39"/>
      <c r="BB81" s="39"/>
      <c r="BC81" s="39"/>
      <c r="BD81" s="39"/>
      <c r="BE81" s="39"/>
      <c r="BF81" s="39"/>
      <c r="BG81" s="39"/>
      <c r="BH81" s="39"/>
      <c r="BI81" s="39"/>
      <c r="BJ81" s="39"/>
      <c r="BK81" s="39"/>
      <c r="BL81" s="39"/>
      <c r="BM81" s="39"/>
      <c r="BN81" s="39"/>
      <c r="BO81" s="39"/>
      <c r="BP81" s="39"/>
      <c r="BQ81" s="39"/>
      <c r="BR81" s="39"/>
      <c r="BS81" s="39"/>
      <c r="BT81" s="39"/>
      <c r="BU81" s="39"/>
      <c r="BV81" s="39"/>
      <c r="BW81" s="39"/>
      <c r="BX81" s="39"/>
      <c r="BY81" s="39"/>
      <c r="BZ81" s="39"/>
      <c r="CA81" s="39"/>
      <c r="CB81" s="39"/>
      <c r="CC81" s="39"/>
      <c r="CD81" s="39"/>
      <c r="CE81" s="39"/>
      <c r="CF81" s="39"/>
      <c r="CG81" s="39"/>
      <c r="CH81" s="39"/>
      <c r="CI81" s="39"/>
      <c r="CJ81" s="39"/>
      <c r="CK81" s="39"/>
      <c r="CL81" s="39"/>
      <c r="CM81" s="39"/>
      <c r="CN81" s="39"/>
      <c r="CO81" s="39"/>
      <c r="CP81" s="39"/>
      <c r="CQ81" s="39"/>
      <c r="CR81" s="39"/>
      <c r="CS81" s="39"/>
      <c r="CT81" s="39"/>
      <c r="CU81" s="39"/>
      <c r="CV81" s="39"/>
      <c r="CW81" s="39"/>
      <c r="CX81" s="39"/>
      <c r="CY81" s="39"/>
      <c r="CZ81" s="39"/>
      <c r="DA81" s="39"/>
      <c r="DB81" s="39"/>
      <c r="DC81" s="39"/>
      <c r="DD81" s="39"/>
      <c r="DE81" s="39"/>
      <c r="DF81" s="39"/>
      <c r="DG81" s="39"/>
      <c r="DH81" s="39"/>
      <c r="DI81" s="39"/>
      <c r="DJ81" s="39"/>
      <c r="DK81" s="39"/>
      <c r="DL81" s="39"/>
      <c r="DM81" s="39"/>
      <c r="DN81" s="39"/>
      <c r="DO81" s="39"/>
      <c r="DP81" s="39"/>
      <c r="DQ81" s="39"/>
      <c r="DR81" s="39"/>
      <c r="DS81" s="39"/>
      <c r="DT81" s="39"/>
      <c r="DU81" s="39"/>
      <c r="DV81" s="39"/>
      <c r="DW81" s="39"/>
      <c r="DX81" s="39"/>
      <c r="DY81" s="39"/>
      <c r="DZ81" s="39"/>
      <c r="EA81" s="39"/>
      <c r="EB81" s="39"/>
      <c r="EC81" s="39"/>
    </row>
    <row r="82" spans="2:133" s="20" customFormat="1">
      <c r="B82" s="10" t="s">
        <v>238</v>
      </c>
      <c r="D82" s="54">
        <f>'Cash Flow'!D90</f>
        <v>50000</v>
      </c>
      <c r="E82" s="54">
        <f>'Cash Flow'!E90</f>
        <v>0</v>
      </c>
      <c r="F82" s="54">
        <f>'Cash Flow'!F90</f>
        <v>0</v>
      </c>
      <c r="G82" s="54">
        <f>'Cash Flow'!G90</f>
        <v>0</v>
      </c>
      <c r="H82" s="54">
        <f>'Cash Flow'!H90</f>
        <v>0</v>
      </c>
      <c r="I82" s="54">
        <f>'Cash Flow'!I90</f>
        <v>0</v>
      </c>
      <c r="J82" s="54">
        <f>'Cash Flow'!J90</f>
        <v>0</v>
      </c>
      <c r="K82" s="54">
        <f>'Cash Flow'!K90</f>
        <v>0</v>
      </c>
      <c r="L82" s="54">
        <f>'Cash Flow'!L90</f>
        <v>0</v>
      </c>
      <c r="M82" s="54">
        <f>'Cash Flow'!M90</f>
        <v>0</v>
      </c>
      <c r="N82" s="54">
        <f>'Cash Flow'!N90</f>
        <v>0</v>
      </c>
      <c r="O82" s="436">
        <f>'Cash Flow'!O90</f>
        <v>0</v>
      </c>
      <c r="P82" s="54">
        <f>'Cash Flow'!P90</f>
        <v>10000</v>
      </c>
      <c r="Q82" s="54">
        <f>'Cash Flow'!Q90</f>
        <v>0</v>
      </c>
      <c r="R82" s="54">
        <f>'Cash Flow'!R90</f>
        <v>0</v>
      </c>
      <c r="S82" s="54">
        <f>'Cash Flow'!S90</f>
        <v>0</v>
      </c>
      <c r="T82" s="54">
        <f>'Cash Flow'!T90</f>
        <v>0</v>
      </c>
      <c r="U82" s="54">
        <f>'Cash Flow'!U90</f>
        <v>0</v>
      </c>
      <c r="V82" s="54">
        <f>'Cash Flow'!V90</f>
        <v>0</v>
      </c>
      <c r="W82" s="54">
        <f>'Cash Flow'!W90</f>
        <v>0</v>
      </c>
      <c r="X82" s="54">
        <f>'Cash Flow'!X90</f>
        <v>0</v>
      </c>
      <c r="Y82" s="54">
        <f>'Cash Flow'!Y90</f>
        <v>0</v>
      </c>
      <c r="Z82" s="54">
        <f>'Cash Flow'!Z90</f>
        <v>0</v>
      </c>
      <c r="AA82" s="436">
        <f>'Cash Flow'!AA90</f>
        <v>0</v>
      </c>
      <c r="AB82" s="54">
        <f>'Cash Flow'!AB90</f>
        <v>10000</v>
      </c>
      <c r="AC82" s="54">
        <f>'Cash Flow'!AC90</f>
        <v>0</v>
      </c>
      <c r="AD82" s="54">
        <f>'Cash Flow'!AD90</f>
        <v>0</v>
      </c>
      <c r="AE82" s="54">
        <f>'Cash Flow'!AE90</f>
        <v>0</v>
      </c>
      <c r="AF82" s="54">
        <f>'Cash Flow'!AF90</f>
        <v>0</v>
      </c>
      <c r="AG82" s="54">
        <f>'Cash Flow'!AG90</f>
        <v>0</v>
      </c>
      <c r="AH82" s="54">
        <f>'Cash Flow'!AH90</f>
        <v>0</v>
      </c>
      <c r="AI82" s="54">
        <f>'Cash Flow'!AI90</f>
        <v>0</v>
      </c>
      <c r="AJ82" s="54">
        <f>'Cash Flow'!AJ90</f>
        <v>0</v>
      </c>
      <c r="AK82" s="54">
        <f>'Cash Flow'!AK90</f>
        <v>0</v>
      </c>
      <c r="AL82" s="54">
        <f>'Cash Flow'!AL90</f>
        <v>0</v>
      </c>
      <c r="AM82" s="54">
        <f>'Cash Flow'!AM90</f>
        <v>0</v>
      </c>
      <c r="AN82" s="12"/>
      <c r="AO82" s="12"/>
      <c r="AP82" s="12"/>
      <c r="AQ82" s="12"/>
      <c r="AR82" s="12"/>
      <c r="AS82" s="12"/>
      <c r="AT82" s="12"/>
      <c r="AU82" s="12"/>
      <c r="AV82" s="12"/>
      <c r="AW82" s="12"/>
      <c r="AX82" s="12"/>
      <c r="AY82" s="39"/>
      <c r="AZ82" s="39"/>
      <c r="BA82" s="39"/>
      <c r="BB82" s="39"/>
      <c r="BC82" s="39"/>
      <c r="BD82" s="39"/>
      <c r="BE82" s="39"/>
      <c r="BF82" s="39"/>
      <c r="BG82" s="39"/>
      <c r="BH82" s="39"/>
      <c r="BI82" s="39"/>
      <c r="BJ82" s="39"/>
      <c r="BK82" s="39"/>
      <c r="BL82" s="39"/>
      <c r="BM82" s="39"/>
      <c r="BN82" s="39"/>
      <c r="BO82" s="39"/>
      <c r="BP82" s="39"/>
      <c r="BQ82" s="39"/>
      <c r="BR82" s="39"/>
      <c r="BS82" s="39"/>
      <c r="BT82" s="39"/>
      <c r="BU82" s="39"/>
      <c r="BV82" s="39"/>
      <c r="BW82" s="39"/>
      <c r="BX82" s="39"/>
      <c r="BY82" s="39"/>
      <c r="BZ82" s="39"/>
      <c r="CA82" s="39"/>
      <c r="CB82" s="39"/>
      <c r="CC82" s="39"/>
      <c r="CD82" s="39"/>
      <c r="CE82" s="39"/>
      <c r="CF82" s="39"/>
      <c r="CG82" s="39"/>
      <c r="CH82" s="39"/>
      <c r="CI82" s="39"/>
      <c r="CJ82" s="39"/>
      <c r="CK82" s="39"/>
      <c r="CL82" s="39"/>
      <c r="CM82" s="39"/>
      <c r="CN82" s="39"/>
      <c r="CO82" s="39"/>
      <c r="CP82" s="39"/>
      <c r="CQ82" s="39"/>
      <c r="CR82" s="39"/>
      <c r="CS82" s="39"/>
      <c r="CT82" s="39"/>
      <c r="CU82" s="39"/>
      <c r="CV82" s="39"/>
      <c r="CW82" s="39"/>
      <c r="CX82" s="39"/>
      <c r="CY82" s="39"/>
      <c r="CZ82" s="39"/>
      <c r="DA82" s="39"/>
      <c r="DB82" s="39"/>
      <c r="DC82" s="39"/>
      <c r="DD82" s="39"/>
      <c r="DE82" s="39"/>
      <c r="DF82" s="39"/>
      <c r="DG82" s="39"/>
      <c r="DH82" s="39"/>
      <c r="DI82" s="39"/>
      <c r="DJ82" s="39"/>
      <c r="DK82" s="39"/>
      <c r="DL82" s="39"/>
      <c r="DM82" s="39"/>
      <c r="DN82" s="39"/>
      <c r="DO82" s="39"/>
      <c r="DP82" s="39"/>
      <c r="DQ82" s="39"/>
      <c r="DR82" s="39"/>
      <c r="DS82" s="39"/>
      <c r="DT82" s="39"/>
      <c r="DU82" s="39"/>
      <c r="DV82" s="39"/>
      <c r="DW82" s="39"/>
      <c r="DX82" s="39"/>
      <c r="DY82" s="39"/>
      <c r="DZ82" s="39"/>
      <c r="EA82" s="39"/>
      <c r="EB82" s="39"/>
      <c r="EC82" s="39"/>
    </row>
    <row r="83" spans="2:133" s="59" customFormat="1" ht="20" customHeight="1" thickBot="1">
      <c r="B83" s="420" t="s">
        <v>237</v>
      </c>
      <c r="C83" s="421"/>
      <c r="D83" s="422">
        <f>D81+D82</f>
        <v>50000</v>
      </c>
      <c r="E83" s="422">
        <f>E81+E82</f>
        <v>50000</v>
      </c>
      <c r="F83" s="422">
        <f t="shared" ref="F83:N83" si="24">F81+F82</f>
        <v>50000</v>
      </c>
      <c r="G83" s="422">
        <f t="shared" si="24"/>
        <v>50000</v>
      </c>
      <c r="H83" s="422">
        <f t="shared" si="24"/>
        <v>50000</v>
      </c>
      <c r="I83" s="422">
        <f t="shared" si="24"/>
        <v>50000</v>
      </c>
      <c r="J83" s="422">
        <f t="shared" si="24"/>
        <v>50000</v>
      </c>
      <c r="K83" s="422">
        <f t="shared" si="24"/>
        <v>50000</v>
      </c>
      <c r="L83" s="422">
        <f t="shared" si="24"/>
        <v>50000</v>
      </c>
      <c r="M83" s="422">
        <f t="shared" si="24"/>
        <v>50000</v>
      </c>
      <c r="N83" s="422">
        <f t="shared" si="24"/>
        <v>50000</v>
      </c>
      <c r="O83" s="443">
        <f t="shared" ref="O83:AM83" si="25">O81+O82</f>
        <v>50000</v>
      </c>
      <c r="P83" s="422">
        <f t="shared" si="25"/>
        <v>60000</v>
      </c>
      <c r="Q83" s="422">
        <f t="shared" si="25"/>
        <v>60000</v>
      </c>
      <c r="R83" s="422">
        <f t="shared" si="25"/>
        <v>60000</v>
      </c>
      <c r="S83" s="422">
        <f t="shared" si="25"/>
        <v>60000</v>
      </c>
      <c r="T83" s="422">
        <f t="shared" si="25"/>
        <v>60000</v>
      </c>
      <c r="U83" s="422">
        <f t="shared" si="25"/>
        <v>60000</v>
      </c>
      <c r="V83" s="422">
        <f t="shared" si="25"/>
        <v>60000</v>
      </c>
      <c r="W83" s="422">
        <f t="shared" si="25"/>
        <v>60000</v>
      </c>
      <c r="X83" s="422">
        <f t="shared" si="25"/>
        <v>60000</v>
      </c>
      <c r="Y83" s="422">
        <f t="shared" si="25"/>
        <v>60000</v>
      </c>
      <c r="Z83" s="422">
        <f t="shared" si="25"/>
        <v>60000</v>
      </c>
      <c r="AA83" s="443">
        <f t="shared" si="25"/>
        <v>60000</v>
      </c>
      <c r="AB83" s="422">
        <f t="shared" si="25"/>
        <v>70000</v>
      </c>
      <c r="AC83" s="422">
        <f t="shared" si="25"/>
        <v>70000</v>
      </c>
      <c r="AD83" s="422">
        <f t="shared" si="25"/>
        <v>70000</v>
      </c>
      <c r="AE83" s="422">
        <f t="shared" si="25"/>
        <v>70000</v>
      </c>
      <c r="AF83" s="422">
        <f t="shared" si="25"/>
        <v>70000</v>
      </c>
      <c r="AG83" s="422">
        <f t="shared" si="25"/>
        <v>70000</v>
      </c>
      <c r="AH83" s="422">
        <f t="shared" si="25"/>
        <v>70000</v>
      </c>
      <c r="AI83" s="422">
        <f t="shared" si="25"/>
        <v>70000</v>
      </c>
      <c r="AJ83" s="422">
        <f t="shared" si="25"/>
        <v>70000</v>
      </c>
      <c r="AK83" s="422">
        <f t="shared" si="25"/>
        <v>70000</v>
      </c>
      <c r="AL83" s="422">
        <f t="shared" si="25"/>
        <v>70000</v>
      </c>
      <c r="AM83" s="422">
        <f t="shared" si="25"/>
        <v>70000</v>
      </c>
      <c r="AN83" s="58"/>
      <c r="AO83" s="58"/>
      <c r="AP83" s="58"/>
      <c r="AQ83" s="58"/>
      <c r="AR83" s="58"/>
      <c r="AS83" s="58"/>
      <c r="AT83" s="58"/>
      <c r="AU83" s="58"/>
      <c r="AV83" s="58"/>
      <c r="AW83" s="58"/>
      <c r="AX83" s="58"/>
      <c r="AY83" s="67"/>
      <c r="AZ83" s="67"/>
      <c r="BA83" s="67"/>
      <c r="BB83" s="67"/>
      <c r="BC83" s="67"/>
      <c r="BD83" s="67"/>
      <c r="BE83" s="67"/>
      <c r="BF83" s="67"/>
      <c r="BG83" s="67"/>
      <c r="BH83" s="67"/>
      <c r="BI83" s="67"/>
      <c r="BJ83" s="67"/>
      <c r="BK83" s="67"/>
      <c r="BL83" s="67"/>
      <c r="BM83" s="67"/>
      <c r="BN83" s="67"/>
      <c r="BO83" s="67"/>
      <c r="BP83" s="67"/>
      <c r="BQ83" s="67"/>
      <c r="BR83" s="67"/>
      <c r="BS83" s="67"/>
      <c r="BT83" s="67"/>
      <c r="BU83" s="67"/>
      <c r="BV83" s="67"/>
      <c r="BW83" s="67"/>
      <c r="BX83" s="67"/>
      <c r="BY83" s="67"/>
      <c r="BZ83" s="67"/>
      <c r="CA83" s="67"/>
      <c r="CB83" s="67"/>
      <c r="CC83" s="67"/>
      <c r="CD83" s="67"/>
      <c r="CE83" s="67"/>
      <c r="CF83" s="67"/>
      <c r="CG83" s="67"/>
      <c r="CH83" s="67"/>
      <c r="CI83" s="67"/>
      <c r="CJ83" s="67"/>
      <c r="CK83" s="67"/>
      <c r="CL83" s="67"/>
      <c r="CM83" s="67"/>
      <c r="CN83" s="67"/>
      <c r="CO83" s="67"/>
      <c r="CP83" s="67"/>
      <c r="CQ83" s="67"/>
      <c r="CR83" s="67"/>
      <c r="CS83" s="67"/>
      <c r="CT83" s="67"/>
      <c r="CU83" s="67"/>
      <c r="CV83" s="67"/>
      <c r="CW83" s="67"/>
      <c r="CX83" s="67"/>
      <c r="CY83" s="67"/>
      <c r="CZ83" s="67"/>
      <c r="DA83" s="67"/>
      <c r="DB83" s="67"/>
      <c r="DC83" s="67"/>
      <c r="DD83" s="67"/>
      <c r="DE83" s="67"/>
      <c r="DF83" s="67"/>
      <c r="DG83" s="67"/>
      <c r="DH83" s="67"/>
      <c r="DI83" s="67"/>
      <c r="DJ83" s="67"/>
      <c r="DK83" s="67"/>
      <c r="DL83" s="67"/>
      <c r="DM83" s="67"/>
      <c r="DN83" s="67"/>
      <c r="DO83" s="67"/>
      <c r="DP83" s="67"/>
      <c r="DQ83" s="67"/>
      <c r="DR83" s="67"/>
      <c r="DS83" s="67"/>
      <c r="DT83" s="67"/>
      <c r="DU83" s="67"/>
      <c r="DV83" s="67"/>
      <c r="DW83" s="67"/>
      <c r="DX83" s="67"/>
      <c r="DY83" s="67"/>
      <c r="DZ83" s="67"/>
      <c r="EA83" s="67"/>
      <c r="EB83" s="67"/>
      <c r="EC83" s="67"/>
    </row>
    <row r="84" spans="2:133" s="20" customFormat="1" ht="20" customHeight="1" thickTop="1">
      <c r="B84" s="11"/>
      <c r="D84" s="68"/>
      <c r="E84" s="54"/>
      <c r="F84" s="54"/>
      <c r="G84" s="54"/>
      <c r="H84" s="54"/>
      <c r="I84" s="54"/>
      <c r="J84" s="54"/>
      <c r="K84" s="54"/>
      <c r="L84" s="54"/>
      <c r="M84" s="54"/>
      <c r="N84" s="54"/>
      <c r="O84" s="436"/>
      <c r="P84" s="54"/>
      <c r="Q84" s="54"/>
      <c r="R84" s="54"/>
      <c r="S84" s="54"/>
      <c r="T84" s="54"/>
      <c r="U84" s="54"/>
      <c r="V84" s="54"/>
      <c r="W84" s="54"/>
      <c r="X84" s="54"/>
      <c r="Y84" s="54"/>
      <c r="Z84" s="54"/>
      <c r="AA84" s="436"/>
      <c r="AB84" s="54"/>
      <c r="AC84" s="54"/>
      <c r="AD84" s="54"/>
      <c r="AE84" s="54"/>
      <c r="AF84" s="54"/>
      <c r="AG84" s="54"/>
      <c r="AH84" s="54"/>
      <c r="AI84" s="54"/>
      <c r="AJ84" s="54"/>
      <c r="AK84" s="54"/>
      <c r="AL84" s="54"/>
      <c r="AM84" s="54"/>
      <c r="AN84" s="12"/>
      <c r="AO84" s="12"/>
      <c r="AP84" s="12"/>
      <c r="AQ84" s="12"/>
      <c r="AR84" s="12"/>
      <c r="AS84" s="12"/>
      <c r="AT84" s="12"/>
      <c r="AU84" s="12"/>
      <c r="AV84" s="12"/>
      <c r="AW84" s="12"/>
      <c r="AX84" s="12"/>
      <c r="AY84" s="39"/>
      <c r="AZ84" s="39"/>
      <c r="BA84" s="39"/>
      <c r="BB84" s="39"/>
      <c r="BC84" s="39"/>
      <c r="BD84" s="39"/>
      <c r="BE84" s="39"/>
      <c r="BF84" s="39"/>
      <c r="BG84" s="39"/>
      <c r="BH84" s="39"/>
      <c r="BI84" s="39"/>
      <c r="BJ84" s="39"/>
      <c r="BK84" s="39"/>
      <c r="BL84" s="39"/>
      <c r="BM84" s="39"/>
      <c r="BN84" s="39"/>
      <c r="BO84" s="39"/>
      <c r="BP84" s="39"/>
      <c r="BQ84" s="39"/>
      <c r="BR84" s="39"/>
      <c r="BS84" s="39"/>
      <c r="BT84" s="39"/>
      <c r="BU84" s="39"/>
      <c r="BV84" s="39"/>
      <c r="BW84" s="39"/>
      <c r="BX84" s="39"/>
      <c r="BY84" s="39"/>
      <c r="BZ84" s="39"/>
      <c r="CA84" s="39"/>
      <c r="CB84" s="39"/>
      <c r="CC84" s="39"/>
      <c r="CD84" s="39"/>
      <c r="CE84" s="39"/>
      <c r="CF84" s="39"/>
      <c r="CG84" s="39"/>
      <c r="CH84" s="39"/>
      <c r="CI84" s="39"/>
      <c r="CJ84" s="39"/>
      <c r="CK84" s="39"/>
      <c r="CL84" s="39"/>
      <c r="CM84" s="39"/>
      <c r="CN84" s="39"/>
      <c r="CO84" s="39"/>
      <c r="CP84" s="39"/>
      <c r="CQ84" s="39"/>
      <c r="CR84" s="39"/>
      <c r="CS84" s="39"/>
      <c r="CT84" s="39"/>
      <c r="CU84" s="39"/>
      <c r="CV84" s="39"/>
      <c r="CW84" s="39"/>
      <c r="CX84" s="39"/>
      <c r="CY84" s="39"/>
      <c r="CZ84" s="39"/>
      <c r="DA84" s="39"/>
      <c r="DB84" s="39"/>
      <c r="DC84" s="39"/>
      <c r="DD84" s="39"/>
      <c r="DE84" s="39"/>
      <c r="DF84" s="39"/>
      <c r="DG84" s="39"/>
      <c r="DH84" s="39"/>
      <c r="DI84" s="39"/>
      <c r="DJ84" s="39"/>
      <c r="DK84" s="39"/>
      <c r="DL84" s="39"/>
      <c r="DM84" s="39"/>
      <c r="DN84" s="39"/>
      <c r="DO84" s="39"/>
      <c r="DP84" s="39"/>
      <c r="DQ84" s="39"/>
      <c r="DR84" s="39"/>
      <c r="DS84" s="39"/>
      <c r="DT84" s="39"/>
      <c r="DU84" s="39"/>
      <c r="DV84" s="39"/>
      <c r="DW84" s="39"/>
      <c r="DX84" s="39"/>
      <c r="DY84" s="39"/>
      <c r="DZ84" s="39"/>
      <c r="EA84" s="39"/>
      <c r="EB84" s="39"/>
      <c r="EC84" s="39"/>
    </row>
    <row r="85" spans="2:133" s="20" customFormat="1" ht="17" thickBot="1">
      <c r="B85" s="419" t="s">
        <v>229</v>
      </c>
      <c r="C85" s="414"/>
      <c r="D85" s="417"/>
      <c r="E85" s="418"/>
      <c r="F85" s="418"/>
      <c r="G85" s="418"/>
      <c r="H85" s="418"/>
      <c r="I85" s="418"/>
      <c r="J85" s="418"/>
      <c r="K85" s="418"/>
      <c r="L85" s="418"/>
      <c r="M85" s="418"/>
      <c r="N85" s="418"/>
      <c r="O85" s="442"/>
      <c r="P85" s="418"/>
      <c r="Q85" s="418"/>
      <c r="R85" s="418"/>
      <c r="S85" s="418"/>
      <c r="T85" s="418"/>
      <c r="U85" s="418"/>
      <c r="V85" s="418"/>
      <c r="W85" s="418"/>
      <c r="X85" s="418"/>
      <c r="Y85" s="418"/>
      <c r="Z85" s="418"/>
      <c r="AA85" s="442"/>
      <c r="AB85" s="418"/>
      <c r="AC85" s="418"/>
      <c r="AD85" s="418"/>
      <c r="AE85" s="418"/>
      <c r="AF85" s="418"/>
      <c r="AG85" s="418"/>
      <c r="AH85" s="418"/>
      <c r="AI85" s="418"/>
      <c r="AJ85" s="418"/>
      <c r="AK85" s="418"/>
      <c r="AL85" s="418"/>
      <c r="AM85" s="418"/>
      <c r="AN85" s="12"/>
      <c r="AO85" s="12"/>
      <c r="AP85" s="12"/>
      <c r="AQ85" s="12"/>
      <c r="AR85" s="12"/>
      <c r="AS85" s="12"/>
      <c r="AT85" s="12"/>
      <c r="AU85" s="12"/>
      <c r="AV85" s="12"/>
      <c r="AW85" s="12"/>
      <c r="AX85" s="12"/>
      <c r="AY85" s="39"/>
      <c r="AZ85" s="39"/>
      <c r="BA85" s="39"/>
      <c r="BB85" s="39"/>
      <c r="BC85" s="39"/>
      <c r="BD85" s="39"/>
      <c r="BE85" s="39"/>
      <c r="BF85" s="39"/>
      <c r="BG85" s="39"/>
      <c r="BH85" s="39"/>
      <c r="BI85" s="39"/>
      <c r="BJ85" s="39"/>
      <c r="BK85" s="39"/>
      <c r="BL85" s="39"/>
      <c r="BM85" s="39"/>
      <c r="BN85" s="39"/>
      <c r="BO85" s="39"/>
      <c r="BP85" s="39"/>
      <c r="BQ85" s="39"/>
      <c r="BR85" s="39"/>
      <c r="BS85" s="39"/>
      <c r="BT85" s="39"/>
      <c r="BU85" s="39"/>
      <c r="BV85" s="39"/>
      <c r="BW85" s="39"/>
      <c r="BX85" s="39"/>
      <c r="BY85" s="39"/>
      <c r="BZ85" s="39"/>
      <c r="CA85" s="39"/>
      <c r="CB85" s="39"/>
      <c r="CC85" s="39"/>
      <c r="CD85" s="39"/>
      <c r="CE85" s="39"/>
      <c r="CF85" s="39"/>
      <c r="CG85" s="39"/>
      <c r="CH85" s="39"/>
      <c r="CI85" s="39"/>
      <c r="CJ85" s="39"/>
      <c r="CK85" s="39"/>
      <c r="CL85" s="39"/>
      <c r="CM85" s="39"/>
      <c r="CN85" s="39"/>
      <c r="CO85" s="39"/>
      <c r="CP85" s="39"/>
      <c r="CQ85" s="39"/>
      <c r="CR85" s="39"/>
      <c r="CS85" s="39"/>
      <c r="CT85" s="39"/>
      <c r="CU85" s="39"/>
      <c r="CV85" s="39"/>
      <c r="CW85" s="39"/>
      <c r="CX85" s="39"/>
      <c r="CY85" s="39"/>
      <c r="CZ85" s="39"/>
      <c r="DA85" s="39"/>
      <c r="DB85" s="39"/>
      <c r="DC85" s="39"/>
      <c r="DD85" s="39"/>
      <c r="DE85" s="39"/>
      <c r="DF85" s="39"/>
      <c r="DG85" s="39"/>
      <c r="DH85" s="39"/>
      <c r="DI85" s="39"/>
      <c r="DJ85" s="39"/>
      <c r="DK85" s="39"/>
      <c r="DL85" s="39"/>
      <c r="DM85" s="39"/>
      <c r="DN85" s="39"/>
      <c r="DO85" s="39"/>
      <c r="DP85" s="39"/>
      <c r="DQ85" s="39"/>
      <c r="DR85" s="39"/>
      <c r="DS85" s="39"/>
      <c r="DT85" s="39"/>
      <c r="DU85" s="39"/>
      <c r="DV85" s="39"/>
      <c r="DW85" s="39"/>
      <c r="DX85" s="39"/>
      <c r="DY85" s="39"/>
      <c r="DZ85" s="39"/>
      <c r="EA85" s="39"/>
      <c r="EB85" s="39"/>
      <c r="EC85" s="39"/>
    </row>
    <row r="86" spans="2:133" s="20" customFormat="1">
      <c r="B86" s="10" t="s">
        <v>115</v>
      </c>
      <c r="D86" s="54"/>
      <c r="E86" s="54">
        <f>D88</f>
        <v>27912</v>
      </c>
      <c r="F86" s="54">
        <f t="shared" ref="F86:M86" si="26">E88</f>
        <v>28728</v>
      </c>
      <c r="G86" s="54">
        <f t="shared" si="26"/>
        <v>34944</v>
      </c>
      <c r="H86" s="54">
        <f t="shared" si="26"/>
        <v>47190</v>
      </c>
      <c r="I86" s="54">
        <f t="shared" si="26"/>
        <v>53898</v>
      </c>
      <c r="J86" s="54">
        <f t="shared" si="26"/>
        <v>64206</v>
      </c>
      <c r="K86" s="54">
        <f t="shared" si="26"/>
        <v>81714</v>
      </c>
      <c r="L86" s="54">
        <f t="shared" si="26"/>
        <v>94092</v>
      </c>
      <c r="M86" s="54">
        <f t="shared" si="26"/>
        <v>95670</v>
      </c>
      <c r="N86" s="54">
        <f t="shared" ref="N86:AM86" si="27">M88</f>
        <v>97248</v>
      </c>
      <c r="O86" s="436">
        <f t="shared" si="27"/>
        <v>100626</v>
      </c>
      <c r="P86" s="54">
        <f t="shared" si="27"/>
        <v>102204</v>
      </c>
      <c r="Q86" s="54">
        <f t="shared" si="27"/>
        <v>110262</v>
      </c>
      <c r="R86" s="54">
        <f t="shared" si="27"/>
        <v>112920</v>
      </c>
      <c r="S86" s="54">
        <f t="shared" si="27"/>
        <v>115578</v>
      </c>
      <c r="T86" s="54">
        <f t="shared" si="27"/>
        <v>118236</v>
      </c>
      <c r="U86" s="54">
        <f t="shared" si="27"/>
        <v>126294</v>
      </c>
      <c r="V86" s="54">
        <f t="shared" si="27"/>
        <v>139212</v>
      </c>
      <c r="W86" s="54">
        <f t="shared" si="27"/>
        <v>143130</v>
      </c>
      <c r="X86" s="54">
        <f t="shared" si="27"/>
        <v>147102</v>
      </c>
      <c r="Y86" s="54">
        <f t="shared" si="27"/>
        <v>151074</v>
      </c>
      <c r="Z86" s="54">
        <f t="shared" si="27"/>
        <v>155046</v>
      </c>
      <c r="AA86" s="436">
        <f t="shared" si="27"/>
        <v>158052</v>
      </c>
      <c r="AB86" s="54">
        <f t="shared" si="27"/>
        <v>159558</v>
      </c>
      <c r="AC86" s="54">
        <f t="shared" si="27"/>
        <v>173010</v>
      </c>
      <c r="AD86" s="54">
        <f t="shared" si="27"/>
        <v>175242</v>
      </c>
      <c r="AE86" s="54">
        <f t="shared" si="27"/>
        <v>177474</v>
      </c>
      <c r="AF86" s="54">
        <f t="shared" si="27"/>
        <v>179394</v>
      </c>
      <c r="AG86" s="54">
        <f t="shared" si="27"/>
        <v>181314</v>
      </c>
      <c r="AH86" s="54">
        <f t="shared" si="27"/>
        <v>183234</v>
      </c>
      <c r="AI86" s="54">
        <f t="shared" si="27"/>
        <v>185154</v>
      </c>
      <c r="AJ86" s="54">
        <f t="shared" si="27"/>
        <v>186030</v>
      </c>
      <c r="AK86" s="54">
        <f t="shared" si="27"/>
        <v>186906</v>
      </c>
      <c r="AL86" s="54">
        <f t="shared" si="27"/>
        <v>187782</v>
      </c>
      <c r="AM86" s="54">
        <f t="shared" si="27"/>
        <v>188658</v>
      </c>
      <c r="AN86" s="12"/>
      <c r="AO86" s="12"/>
      <c r="AP86" s="12"/>
      <c r="AQ86" s="12"/>
      <c r="AR86" s="12"/>
      <c r="AS86" s="12"/>
      <c r="AT86" s="12"/>
      <c r="AU86" s="12"/>
      <c r="AV86" s="12"/>
      <c r="AW86" s="12"/>
      <c r="AX86" s="12"/>
      <c r="AY86" s="39"/>
      <c r="AZ86" s="39"/>
      <c r="BA86" s="39"/>
      <c r="BB86" s="39"/>
      <c r="BC86" s="39"/>
      <c r="BD86" s="39"/>
      <c r="BE86" s="39"/>
      <c r="BF86" s="39"/>
      <c r="BG86" s="39"/>
      <c r="BH86" s="39"/>
      <c r="BI86" s="39"/>
      <c r="BJ86" s="39"/>
      <c r="BK86" s="39"/>
      <c r="BL86" s="39"/>
      <c r="BM86" s="39"/>
      <c r="BN86" s="39"/>
      <c r="BO86" s="39"/>
      <c r="BP86" s="39"/>
      <c r="BQ86" s="39"/>
      <c r="BR86" s="39"/>
      <c r="BS86" s="39"/>
      <c r="BT86" s="39"/>
      <c r="BU86" s="39"/>
      <c r="BV86" s="39"/>
      <c r="BW86" s="39"/>
      <c r="BX86" s="39"/>
      <c r="BY86" s="39"/>
      <c r="BZ86" s="39"/>
      <c r="CA86" s="39"/>
      <c r="CB86" s="39"/>
      <c r="CC86" s="39"/>
      <c r="CD86" s="39"/>
      <c r="CE86" s="39"/>
      <c r="CF86" s="39"/>
      <c r="CG86" s="39"/>
      <c r="CH86" s="39"/>
      <c r="CI86" s="39"/>
      <c r="CJ86" s="39"/>
      <c r="CK86" s="39"/>
      <c r="CL86" s="39"/>
      <c r="CM86" s="39"/>
      <c r="CN86" s="39"/>
      <c r="CO86" s="39"/>
      <c r="CP86" s="39"/>
      <c r="CQ86" s="39"/>
      <c r="CR86" s="39"/>
      <c r="CS86" s="39"/>
      <c r="CT86" s="39"/>
      <c r="CU86" s="39"/>
      <c r="CV86" s="39"/>
      <c r="CW86" s="39"/>
      <c r="CX86" s="39"/>
      <c r="CY86" s="39"/>
      <c r="CZ86" s="39"/>
      <c r="DA86" s="39"/>
      <c r="DB86" s="39"/>
      <c r="DC86" s="39"/>
      <c r="DD86" s="39"/>
      <c r="DE86" s="39"/>
      <c r="DF86" s="39"/>
      <c r="DG86" s="39"/>
      <c r="DH86" s="39"/>
      <c r="DI86" s="39"/>
      <c r="DJ86" s="39"/>
      <c r="DK86" s="39"/>
      <c r="DL86" s="39"/>
      <c r="DM86" s="39"/>
      <c r="DN86" s="39"/>
      <c r="DO86" s="39"/>
      <c r="DP86" s="39"/>
      <c r="DQ86" s="39"/>
      <c r="DR86" s="39"/>
      <c r="DS86" s="39"/>
      <c r="DT86" s="39"/>
      <c r="DU86" s="39"/>
      <c r="DV86" s="39"/>
      <c r="DW86" s="39"/>
      <c r="DX86" s="39"/>
      <c r="DY86" s="39"/>
      <c r="DZ86" s="39"/>
      <c r="EA86" s="39"/>
      <c r="EB86" s="39"/>
      <c r="EC86" s="39"/>
    </row>
    <row r="87" spans="2:133" s="20" customFormat="1">
      <c r="B87" s="10" t="s">
        <v>238</v>
      </c>
      <c r="D87" s="54">
        <f>'Cash Flow'!D86</f>
        <v>27912</v>
      </c>
      <c r="E87" s="54">
        <f>'Cash Flow'!E86</f>
        <v>816</v>
      </c>
      <c r="F87" s="54">
        <f>'Cash Flow'!F86</f>
        <v>6216</v>
      </c>
      <c r="G87" s="54">
        <f>'Cash Flow'!G86</f>
        <v>12246</v>
      </c>
      <c r="H87" s="54">
        <f>'Cash Flow'!H86</f>
        <v>6708</v>
      </c>
      <c r="I87" s="54">
        <f>'Cash Flow'!I86</f>
        <v>10308</v>
      </c>
      <c r="J87" s="54">
        <f>'Cash Flow'!J86</f>
        <v>17508</v>
      </c>
      <c r="K87" s="54">
        <f>'Cash Flow'!K86</f>
        <v>12378</v>
      </c>
      <c r="L87" s="54">
        <f>'Cash Flow'!L86</f>
        <v>1578</v>
      </c>
      <c r="M87" s="54">
        <f>'Cash Flow'!M86</f>
        <v>1578</v>
      </c>
      <c r="N87" s="54">
        <f>'Cash Flow'!N86</f>
        <v>3378</v>
      </c>
      <c r="O87" s="436">
        <f>'Cash Flow'!O86</f>
        <v>1578</v>
      </c>
      <c r="P87" s="54">
        <f>'Cash Flow'!P86</f>
        <v>8058</v>
      </c>
      <c r="Q87" s="54">
        <f>'Cash Flow'!Q86</f>
        <v>2658</v>
      </c>
      <c r="R87" s="54">
        <f>'Cash Flow'!R86</f>
        <v>2658</v>
      </c>
      <c r="S87" s="54">
        <f>'Cash Flow'!S86</f>
        <v>2658</v>
      </c>
      <c r="T87" s="54">
        <f>'Cash Flow'!T86</f>
        <v>8058</v>
      </c>
      <c r="U87" s="54">
        <f>'Cash Flow'!U86</f>
        <v>12918</v>
      </c>
      <c r="V87" s="54">
        <f>'Cash Flow'!V86</f>
        <v>3918</v>
      </c>
      <c r="W87" s="54">
        <f>'Cash Flow'!W86</f>
        <v>3972</v>
      </c>
      <c r="X87" s="54">
        <f>'Cash Flow'!X86</f>
        <v>3972</v>
      </c>
      <c r="Y87" s="54">
        <f>'Cash Flow'!Y86</f>
        <v>3972</v>
      </c>
      <c r="Z87" s="54">
        <f>'Cash Flow'!Z86</f>
        <v>3006</v>
      </c>
      <c r="AA87" s="436">
        <f>'Cash Flow'!AA86</f>
        <v>1506</v>
      </c>
      <c r="AB87" s="54">
        <f>'Cash Flow'!AB86</f>
        <v>13452</v>
      </c>
      <c r="AC87" s="54">
        <f>'Cash Flow'!AC86</f>
        <v>2232</v>
      </c>
      <c r="AD87" s="54">
        <f>'Cash Flow'!AD86</f>
        <v>2232</v>
      </c>
      <c r="AE87" s="54">
        <f>'Cash Flow'!AE86</f>
        <v>1920</v>
      </c>
      <c r="AF87" s="54">
        <f>'Cash Flow'!AF86</f>
        <v>1920</v>
      </c>
      <c r="AG87" s="54">
        <f>'Cash Flow'!AG86</f>
        <v>1920</v>
      </c>
      <c r="AH87" s="54">
        <f>'Cash Flow'!AH86</f>
        <v>1920</v>
      </c>
      <c r="AI87" s="54">
        <f>'Cash Flow'!AI86</f>
        <v>876</v>
      </c>
      <c r="AJ87" s="54">
        <f>'Cash Flow'!AJ86</f>
        <v>876</v>
      </c>
      <c r="AK87" s="54">
        <f>'Cash Flow'!AK86</f>
        <v>876</v>
      </c>
      <c r="AL87" s="54">
        <f>'Cash Flow'!AL86</f>
        <v>876</v>
      </c>
      <c r="AM87" s="54">
        <f>'Cash Flow'!AM86</f>
        <v>876</v>
      </c>
      <c r="AN87" s="12"/>
      <c r="AO87" s="12"/>
      <c r="AP87" s="12"/>
      <c r="AQ87" s="12"/>
      <c r="AR87" s="12"/>
      <c r="AS87" s="12"/>
      <c r="AT87" s="12"/>
      <c r="AU87" s="12"/>
      <c r="AV87" s="12"/>
      <c r="AW87" s="12"/>
      <c r="AX87" s="12"/>
      <c r="AY87" s="39"/>
      <c r="AZ87" s="39"/>
      <c r="BA87" s="39"/>
      <c r="BB87" s="39"/>
      <c r="BC87" s="39"/>
      <c r="BD87" s="39"/>
      <c r="BE87" s="39"/>
      <c r="BF87" s="39"/>
      <c r="BG87" s="39"/>
      <c r="BH87" s="39"/>
      <c r="BI87" s="39"/>
      <c r="BJ87" s="39"/>
      <c r="BK87" s="39"/>
      <c r="BL87" s="39"/>
      <c r="BM87" s="39"/>
      <c r="BN87" s="39"/>
      <c r="BO87" s="39"/>
      <c r="BP87" s="39"/>
      <c r="BQ87" s="39"/>
      <c r="BR87" s="39"/>
      <c r="BS87" s="39"/>
      <c r="BT87" s="39"/>
      <c r="BU87" s="39"/>
      <c r="BV87" s="39"/>
      <c r="BW87" s="39"/>
      <c r="BX87" s="39"/>
      <c r="BY87" s="39"/>
      <c r="BZ87" s="39"/>
      <c r="CA87" s="39"/>
      <c r="CB87" s="39"/>
      <c r="CC87" s="39"/>
      <c r="CD87" s="39"/>
      <c r="CE87" s="39"/>
      <c r="CF87" s="39"/>
      <c r="CG87" s="39"/>
      <c r="CH87" s="39"/>
      <c r="CI87" s="39"/>
      <c r="CJ87" s="39"/>
      <c r="CK87" s="39"/>
      <c r="CL87" s="39"/>
      <c r="CM87" s="39"/>
      <c r="CN87" s="39"/>
      <c r="CO87" s="39"/>
      <c r="CP87" s="39"/>
      <c r="CQ87" s="39"/>
      <c r="CR87" s="39"/>
      <c r="CS87" s="39"/>
      <c r="CT87" s="39"/>
      <c r="CU87" s="39"/>
      <c r="CV87" s="39"/>
      <c r="CW87" s="39"/>
      <c r="CX87" s="39"/>
      <c r="CY87" s="39"/>
      <c r="CZ87" s="39"/>
      <c r="DA87" s="39"/>
      <c r="DB87" s="39"/>
      <c r="DC87" s="39"/>
      <c r="DD87" s="39"/>
      <c r="DE87" s="39"/>
      <c r="DF87" s="39"/>
      <c r="DG87" s="39"/>
      <c r="DH87" s="39"/>
      <c r="DI87" s="39"/>
      <c r="DJ87" s="39"/>
      <c r="DK87" s="39"/>
      <c r="DL87" s="39"/>
      <c r="DM87" s="39"/>
      <c r="DN87" s="39"/>
      <c r="DO87" s="39"/>
      <c r="DP87" s="39"/>
      <c r="DQ87" s="39"/>
      <c r="DR87" s="39"/>
      <c r="DS87" s="39"/>
      <c r="DT87" s="39"/>
      <c r="DU87" s="39"/>
      <c r="DV87" s="39"/>
      <c r="DW87" s="39"/>
      <c r="DX87" s="39"/>
      <c r="DY87" s="39"/>
      <c r="DZ87" s="39"/>
      <c r="EA87" s="39"/>
      <c r="EB87" s="39"/>
      <c r="EC87" s="39"/>
    </row>
    <row r="88" spans="2:133" s="59" customFormat="1" ht="20" customHeight="1" thickBot="1">
      <c r="B88" s="420" t="s">
        <v>237</v>
      </c>
      <c r="C88" s="421"/>
      <c r="D88" s="422">
        <f>D86+D87</f>
        <v>27912</v>
      </c>
      <c r="E88" s="422">
        <f>E86+E87</f>
        <v>28728</v>
      </c>
      <c r="F88" s="422">
        <f t="shared" ref="F88:M88" si="28">F86+F87</f>
        <v>34944</v>
      </c>
      <c r="G88" s="422">
        <f t="shared" si="28"/>
        <v>47190</v>
      </c>
      <c r="H88" s="422">
        <f t="shared" si="28"/>
        <v>53898</v>
      </c>
      <c r="I88" s="422">
        <f t="shared" si="28"/>
        <v>64206</v>
      </c>
      <c r="J88" s="422">
        <f t="shared" si="28"/>
        <v>81714</v>
      </c>
      <c r="K88" s="422">
        <f t="shared" si="28"/>
        <v>94092</v>
      </c>
      <c r="L88" s="422">
        <f t="shared" si="28"/>
        <v>95670</v>
      </c>
      <c r="M88" s="422">
        <f t="shared" si="28"/>
        <v>97248</v>
      </c>
      <c r="N88" s="422">
        <f t="shared" ref="N88:AM88" si="29">N86+N87</f>
        <v>100626</v>
      </c>
      <c r="O88" s="443">
        <f t="shared" si="29"/>
        <v>102204</v>
      </c>
      <c r="P88" s="422">
        <f t="shared" si="29"/>
        <v>110262</v>
      </c>
      <c r="Q88" s="422">
        <f t="shared" si="29"/>
        <v>112920</v>
      </c>
      <c r="R88" s="422">
        <f t="shared" si="29"/>
        <v>115578</v>
      </c>
      <c r="S88" s="422">
        <f t="shared" si="29"/>
        <v>118236</v>
      </c>
      <c r="T88" s="422">
        <f t="shared" si="29"/>
        <v>126294</v>
      </c>
      <c r="U88" s="422">
        <f t="shared" si="29"/>
        <v>139212</v>
      </c>
      <c r="V88" s="422">
        <f t="shared" si="29"/>
        <v>143130</v>
      </c>
      <c r="W88" s="422">
        <f t="shared" si="29"/>
        <v>147102</v>
      </c>
      <c r="X88" s="422">
        <f t="shared" si="29"/>
        <v>151074</v>
      </c>
      <c r="Y88" s="422">
        <f t="shared" si="29"/>
        <v>155046</v>
      </c>
      <c r="Z88" s="422">
        <f t="shared" si="29"/>
        <v>158052</v>
      </c>
      <c r="AA88" s="443">
        <f t="shared" si="29"/>
        <v>159558</v>
      </c>
      <c r="AB88" s="422">
        <f t="shared" si="29"/>
        <v>173010</v>
      </c>
      <c r="AC88" s="422">
        <f t="shared" si="29"/>
        <v>175242</v>
      </c>
      <c r="AD88" s="422">
        <f t="shared" si="29"/>
        <v>177474</v>
      </c>
      <c r="AE88" s="422">
        <f t="shared" si="29"/>
        <v>179394</v>
      </c>
      <c r="AF88" s="422">
        <f t="shared" si="29"/>
        <v>181314</v>
      </c>
      <c r="AG88" s="422">
        <f t="shared" si="29"/>
        <v>183234</v>
      </c>
      <c r="AH88" s="422">
        <f t="shared" si="29"/>
        <v>185154</v>
      </c>
      <c r="AI88" s="422">
        <f t="shared" si="29"/>
        <v>186030</v>
      </c>
      <c r="AJ88" s="422">
        <f t="shared" si="29"/>
        <v>186906</v>
      </c>
      <c r="AK88" s="422">
        <f t="shared" si="29"/>
        <v>187782</v>
      </c>
      <c r="AL88" s="422">
        <f t="shared" si="29"/>
        <v>188658</v>
      </c>
      <c r="AM88" s="422">
        <f t="shared" si="29"/>
        <v>189534</v>
      </c>
      <c r="AN88" s="58"/>
      <c r="AO88" s="58"/>
      <c r="AP88" s="58"/>
      <c r="AQ88" s="58"/>
      <c r="AR88" s="58"/>
      <c r="AS88" s="58"/>
      <c r="AT88" s="58"/>
      <c r="AU88" s="58"/>
      <c r="AV88" s="58"/>
      <c r="AW88" s="58"/>
      <c r="AX88" s="58"/>
      <c r="AY88" s="67"/>
      <c r="AZ88" s="67"/>
      <c r="BA88" s="67"/>
      <c r="BB88" s="67"/>
      <c r="BC88" s="67"/>
      <c r="BD88" s="67"/>
      <c r="BE88" s="67"/>
      <c r="BF88" s="67"/>
      <c r="BG88" s="67"/>
      <c r="BH88" s="67"/>
      <c r="BI88" s="67"/>
      <c r="BJ88" s="67"/>
      <c r="BK88" s="67"/>
      <c r="BL88" s="67"/>
      <c r="BM88" s="67"/>
      <c r="BN88" s="67"/>
      <c r="BO88" s="67"/>
      <c r="BP88" s="67"/>
      <c r="BQ88" s="67"/>
      <c r="BR88" s="67"/>
      <c r="BS88" s="67"/>
      <c r="BT88" s="67"/>
      <c r="BU88" s="67"/>
      <c r="BV88" s="67"/>
      <c r="BW88" s="67"/>
      <c r="BX88" s="67"/>
      <c r="BY88" s="67"/>
      <c r="BZ88" s="67"/>
      <c r="CA88" s="67"/>
      <c r="CB88" s="67"/>
      <c r="CC88" s="67"/>
      <c r="CD88" s="67"/>
      <c r="CE88" s="67"/>
      <c r="CF88" s="67"/>
      <c r="CG88" s="67"/>
      <c r="CH88" s="67"/>
      <c r="CI88" s="67"/>
      <c r="CJ88" s="67"/>
      <c r="CK88" s="67"/>
      <c r="CL88" s="67"/>
      <c r="CM88" s="67"/>
      <c r="CN88" s="67"/>
      <c r="CO88" s="67"/>
      <c r="CP88" s="67"/>
      <c r="CQ88" s="67"/>
      <c r="CR88" s="67"/>
      <c r="CS88" s="67"/>
      <c r="CT88" s="67"/>
      <c r="CU88" s="67"/>
      <c r="CV88" s="67"/>
      <c r="CW88" s="67"/>
      <c r="CX88" s="67"/>
      <c r="CY88" s="67"/>
      <c r="CZ88" s="67"/>
      <c r="DA88" s="67"/>
      <c r="DB88" s="67"/>
      <c r="DC88" s="67"/>
      <c r="DD88" s="67"/>
      <c r="DE88" s="67"/>
      <c r="DF88" s="67"/>
      <c r="DG88" s="67"/>
      <c r="DH88" s="67"/>
      <c r="DI88" s="67"/>
      <c r="DJ88" s="67"/>
      <c r="DK88" s="67"/>
      <c r="DL88" s="67"/>
      <c r="DM88" s="67"/>
      <c r="DN88" s="67"/>
      <c r="DO88" s="67"/>
      <c r="DP88" s="67"/>
      <c r="DQ88" s="67"/>
      <c r="DR88" s="67"/>
      <c r="DS88" s="67"/>
      <c r="DT88" s="67"/>
      <c r="DU88" s="67"/>
      <c r="DV88" s="67"/>
      <c r="DW88" s="67"/>
      <c r="DX88" s="67"/>
      <c r="DY88" s="67"/>
      <c r="DZ88" s="67"/>
      <c r="EA88" s="67"/>
      <c r="EB88" s="67"/>
      <c r="EC88" s="67"/>
    </row>
    <row r="89" spans="2:133" s="20" customFormat="1" ht="20" customHeight="1" thickTop="1">
      <c r="B89" s="17"/>
      <c r="D89" s="68"/>
      <c r="E89" s="54"/>
      <c r="F89" s="54"/>
      <c r="G89" s="54"/>
      <c r="H89" s="54"/>
      <c r="I89" s="54"/>
      <c r="J89" s="54"/>
      <c r="K89" s="54"/>
      <c r="L89" s="54"/>
      <c r="M89" s="54"/>
      <c r="N89" s="54"/>
      <c r="O89" s="436"/>
      <c r="P89" s="54"/>
      <c r="Q89" s="54"/>
      <c r="R89" s="54"/>
      <c r="S89" s="54"/>
      <c r="T89" s="54"/>
      <c r="U89" s="54"/>
      <c r="V89" s="54"/>
      <c r="W89" s="54"/>
      <c r="X89" s="54"/>
      <c r="Y89" s="54"/>
      <c r="Z89" s="54"/>
      <c r="AA89" s="436"/>
      <c r="AB89" s="54"/>
      <c r="AC89" s="54"/>
      <c r="AD89" s="54"/>
      <c r="AE89" s="54"/>
      <c r="AF89" s="54"/>
      <c r="AG89" s="54"/>
      <c r="AH89" s="54"/>
      <c r="AI89" s="54"/>
      <c r="AJ89" s="54"/>
      <c r="AK89" s="54"/>
      <c r="AL89" s="54"/>
      <c r="AM89" s="54"/>
      <c r="AN89" s="12"/>
      <c r="AO89" s="12"/>
      <c r="AP89" s="12"/>
      <c r="AQ89" s="12"/>
      <c r="AR89" s="12"/>
      <c r="AS89" s="12"/>
      <c r="AT89" s="12"/>
      <c r="AU89" s="12"/>
      <c r="AV89" s="12"/>
      <c r="AW89" s="12"/>
      <c r="AX89" s="12"/>
      <c r="AY89" s="39"/>
      <c r="AZ89" s="39"/>
      <c r="BA89" s="39"/>
      <c r="BB89" s="39"/>
      <c r="BC89" s="39"/>
      <c r="BD89" s="39"/>
      <c r="BE89" s="39"/>
      <c r="BF89" s="39"/>
      <c r="BG89" s="39"/>
      <c r="BH89" s="39"/>
      <c r="BI89" s="39"/>
      <c r="BJ89" s="39"/>
      <c r="BK89" s="39"/>
      <c r="BL89" s="39"/>
      <c r="BM89" s="39"/>
      <c r="BN89" s="39"/>
      <c r="BO89" s="39"/>
      <c r="BP89" s="39"/>
      <c r="BQ89" s="39"/>
      <c r="BR89" s="39"/>
      <c r="BS89" s="39"/>
      <c r="BT89" s="39"/>
      <c r="BU89" s="39"/>
      <c r="BV89" s="39"/>
      <c r="BW89" s="39"/>
      <c r="BX89" s="39"/>
      <c r="BY89" s="39"/>
      <c r="BZ89" s="39"/>
      <c r="CA89" s="39"/>
      <c r="CB89" s="39"/>
      <c r="CC89" s="39"/>
      <c r="CD89" s="39"/>
      <c r="CE89" s="39"/>
      <c r="CF89" s="39"/>
      <c r="CG89" s="39"/>
      <c r="CH89" s="39"/>
      <c r="CI89" s="39"/>
      <c r="CJ89" s="39"/>
      <c r="CK89" s="39"/>
      <c r="CL89" s="39"/>
      <c r="CM89" s="39"/>
      <c r="CN89" s="39"/>
      <c r="CO89" s="39"/>
      <c r="CP89" s="39"/>
      <c r="CQ89" s="39"/>
      <c r="CR89" s="39"/>
      <c r="CS89" s="39"/>
      <c r="CT89" s="39"/>
      <c r="CU89" s="39"/>
      <c r="CV89" s="39"/>
      <c r="CW89" s="39"/>
      <c r="CX89" s="39"/>
      <c r="CY89" s="39"/>
      <c r="CZ89" s="39"/>
      <c r="DA89" s="39"/>
      <c r="DB89" s="39"/>
      <c r="DC89" s="39"/>
      <c r="DD89" s="39"/>
      <c r="DE89" s="39"/>
      <c r="DF89" s="39"/>
      <c r="DG89" s="39"/>
      <c r="DH89" s="39"/>
      <c r="DI89" s="39"/>
      <c r="DJ89" s="39"/>
      <c r="DK89" s="39"/>
      <c r="DL89" s="39"/>
      <c r="DM89" s="39"/>
      <c r="DN89" s="39"/>
      <c r="DO89" s="39"/>
      <c r="DP89" s="39"/>
      <c r="DQ89" s="39"/>
      <c r="DR89" s="39"/>
      <c r="DS89" s="39"/>
      <c r="DT89" s="39"/>
      <c r="DU89" s="39"/>
      <c r="DV89" s="39"/>
      <c r="DW89" s="39"/>
      <c r="DX89" s="39"/>
      <c r="DY89" s="39"/>
      <c r="DZ89" s="39"/>
      <c r="EA89" s="39"/>
      <c r="EB89" s="39"/>
      <c r="EC89" s="39"/>
    </row>
    <row r="90" spans="2:133" s="20" customFormat="1" ht="17" thickBot="1">
      <c r="B90" s="416" t="s">
        <v>52</v>
      </c>
      <c r="C90" s="414"/>
      <c r="D90" s="418"/>
      <c r="E90" s="418"/>
      <c r="F90" s="418"/>
      <c r="G90" s="418"/>
      <c r="H90" s="418"/>
      <c r="I90" s="418"/>
      <c r="J90" s="418"/>
      <c r="K90" s="418"/>
      <c r="L90" s="418"/>
      <c r="M90" s="418"/>
      <c r="N90" s="418"/>
      <c r="O90" s="442"/>
      <c r="P90" s="418"/>
      <c r="Q90" s="418"/>
      <c r="R90" s="418"/>
      <c r="S90" s="418"/>
      <c r="T90" s="418"/>
      <c r="U90" s="418"/>
      <c r="V90" s="418"/>
      <c r="W90" s="418"/>
      <c r="X90" s="418"/>
      <c r="Y90" s="418"/>
      <c r="Z90" s="418"/>
      <c r="AA90" s="442"/>
      <c r="AB90" s="418"/>
      <c r="AC90" s="418"/>
      <c r="AD90" s="418"/>
      <c r="AE90" s="418"/>
      <c r="AF90" s="418"/>
      <c r="AG90" s="418"/>
      <c r="AH90" s="418"/>
      <c r="AI90" s="418"/>
      <c r="AJ90" s="418"/>
      <c r="AK90" s="418"/>
      <c r="AL90" s="418"/>
      <c r="AM90" s="418"/>
      <c r="AN90" s="12"/>
      <c r="AO90" s="12"/>
      <c r="AP90" s="12"/>
      <c r="AQ90" s="12"/>
      <c r="AR90" s="12"/>
      <c r="AS90" s="12"/>
      <c r="AT90" s="12"/>
      <c r="AU90" s="12"/>
      <c r="AV90" s="12"/>
      <c r="AW90" s="12"/>
      <c r="AX90" s="12"/>
      <c r="AY90" s="39"/>
      <c r="AZ90" s="39"/>
      <c r="BA90" s="39"/>
      <c r="BB90" s="39"/>
      <c r="BC90" s="39"/>
      <c r="BD90" s="39"/>
      <c r="BE90" s="39"/>
      <c r="BF90" s="39"/>
      <c r="BG90" s="39"/>
      <c r="BH90" s="39"/>
      <c r="BI90" s="39"/>
      <c r="BJ90" s="39"/>
      <c r="BK90" s="39"/>
      <c r="BL90" s="39"/>
      <c r="BM90" s="39"/>
      <c r="BN90" s="39"/>
      <c r="BO90" s="39"/>
      <c r="BP90" s="39"/>
      <c r="BQ90" s="39"/>
      <c r="BR90" s="39"/>
      <c r="BS90" s="39"/>
      <c r="BT90" s="39"/>
      <c r="BU90" s="39"/>
      <c r="BV90" s="39"/>
      <c r="BW90" s="39"/>
      <c r="BX90" s="39"/>
      <c r="BY90" s="39"/>
      <c r="BZ90" s="39"/>
      <c r="CA90" s="39"/>
      <c r="CB90" s="39"/>
      <c r="CC90" s="39"/>
      <c r="CD90" s="39"/>
      <c r="CE90" s="39"/>
      <c r="CF90" s="39"/>
      <c r="CG90" s="39"/>
      <c r="CH90" s="39"/>
      <c r="CI90" s="39"/>
      <c r="CJ90" s="39"/>
      <c r="CK90" s="39"/>
      <c r="CL90" s="39"/>
      <c r="CM90" s="39"/>
      <c r="CN90" s="39"/>
      <c r="CO90" s="39"/>
      <c r="CP90" s="39"/>
      <c r="CQ90" s="39"/>
      <c r="CR90" s="39"/>
      <c r="CS90" s="39"/>
      <c r="CT90" s="39"/>
      <c r="CU90" s="39"/>
      <c r="CV90" s="39"/>
      <c r="CW90" s="39"/>
      <c r="CX90" s="39"/>
      <c r="CY90" s="39"/>
      <c r="CZ90" s="39"/>
      <c r="DA90" s="39"/>
      <c r="DB90" s="39"/>
      <c r="DC90" s="39"/>
      <c r="DD90" s="39"/>
      <c r="DE90" s="39"/>
      <c r="DF90" s="39"/>
      <c r="DG90" s="39"/>
      <c r="DH90" s="39"/>
      <c r="DI90" s="39"/>
      <c r="DJ90" s="39"/>
      <c r="DK90" s="39"/>
      <c r="DL90" s="39"/>
      <c r="DM90" s="39"/>
      <c r="DN90" s="39"/>
      <c r="DO90" s="39"/>
      <c r="DP90" s="39"/>
      <c r="DQ90" s="39"/>
      <c r="DR90" s="39"/>
      <c r="DS90" s="39"/>
      <c r="DT90" s="39"/>
      <c r="DU90" s="39"/>
      <c r="DV90" s="39"/>
      <c r="DW90" s="39"/>
      <c r="DX90" s="39"/>
      <c r="DY90" s="39"/>
      <c r="DZ90" s="39"/>
      <c r="EA90" s="39"/>
      <c r="EB90" s="39"/>
      <c r="EC90" s="39"/>
    </row>
    <row r="91" spans="2:133" s="20" customFormat="1">
      <c r="B91" s="10" t="s">
        <v>115</v>
      </c>
      <c r="D91" s="54"/>
      <c r="E91" s="54">
        <f>D93</f>
        <v>4166.6666666666661</v>
      </c>
      <c r="F91" s="54">
        <f>E93</f>
        <v>2083.3333333333326</v>
      </c>
      <c r="G91" s="54">
        <f>F93</f>
        <v>0</v>
      </c>
      <c r="H91" s="54">
        <f>G93</f>
        <v>4166.6666666666661</v>
      </c>
      <c r="I91" s="54">
        <f t="shared" ref="I91:W91" si="30">H93</f>
        <v>2083.3333333333326</v>
      </c>
      <c r="J91" s="54">
        <f t="shared" si="30"/>
        <v>0</v>
      </c>
      <c r="K91" s="54">
        <f t="shared" si="30"/>
        <v>4166.6666666666661</v>
      </c>
      <c r="L91" s="54">
        <f t="shared" si="30"/>
        <v>2083.3333333333326</v>
      </c>
      <c r="M91" s="54">
        <f t="shared" si="30"/>
        <v>0</v>
      </c>
      <c r="N91" s="54">
        <f t="shared" si="30"/>
        <v>4166.6666666666661</v>
      </c>
      <c r="O91" s="436">
        <f t="shared" si="30"/>
        <v>2083.3333333333326</v>
      </c>
      <c r="P91" s="54">
        <f t="shared" si="30"/>
        <v>0</v>
      </c>
      <c r="Q91" s="54">
        <f t="shared" si="30"/>
        <v>5833.3333333333339</v>
      </c>
      <c r="R91" s="54">
        <f t="shared" si="30"/>
        <v>2916.6666666666674</v>
      </c>
      <c r="S91" s="54">
        <f t="shared" si="30"/>
        <v>0</v>
      </c>
      <c r="T91" s="54">
        <f t="shared" si="30"/>
        <v>5833.3333333333339</v>
      </c>
      <c r="U91" s="54">
        <f t="shared" si="30"/>
        <v>2916.6666666666674</v>
      </c>
      <c r="V91" s="54">
        <f t="shared" si="30"/>
        <v>0</v>
      </c>
      <c r="W91" s="54">
        <f t="shared" si="30"/>
        <v>5833.3333333333339</v>
      </c>
      <c r="X91" s="54">
        <f t="shared" ref="X91:AM91" si="31">W93</f>
        <v>2916.6666666666674</v>
      </c>
      <c r="Y91" s="54">
        <f t="shared" si="31"/>
        <v>0</v>
      </c>
      <c r="Z91" s="54">
        <f t="shared" si="31"/>
        <v>5833.3333333333339</v>
      </c>
      <c r="AA91" s="436">
        <f t="shared" si="31"/>
        <v>2916.6666666666674</v>
      </c>
      <c r="AB91" s="54">
        <f t="shared" si="31"/>
        <v>0</v>
      </c>
      <c r="AC91" s="54">
        <f t="shared" si="31"/>
        <v>5833.3333333333339</v>
      </c>
      <c r="AD91" s="54">
        <f t="shared" si="31"/>
        <v>2916.6666666666674</v>
      </c>
      <c r="AE91" s="54">
        <f t="shared" si="31"/>
        <v>0</v>
      </c>
      <c r="AF91" s="54">
        <f t="shared" si="31"/>
        <v>5833.3333333333339</v>
      </c>
      <c r="AG91" s="54">
        <f t="shared" si="31"/>
        <v>2916.6666666666674</v>
      </c>
      <c r="AH91" s="54">
        <f t="shared" si="31"/>
        <v>0</v>
      </c>
      <c r="AI91" s="54">
        <f t="shared" si="31"/>
        <v>5833.3333333333339</v>
      </c>
      <c r="AJ91" s="54">
        <f t="shared" si="31"/>
        <v>2916.6666666666674</v>
      </c>
      <c r="AK91" s="54">
        <f t="shared" si="31"/>
        <v>0</v>
      </c>
      <c r="AL91" s="54">
        <f t="shared" si="31"/>
        <v>5833.3333333333339</v>
      </c>
      <c r="AM91" s="54">
        <f t="shared" si="31"/>
        <v>2916.6666666666674</v>
      </c>
      <c r="AN91" s="12"/>
      <c r="AO91" s="12"/>
      <c r="AP91" s="12"/>
      <c r="AQ91" s="12"/>
      <c r="AR91" s="12"/>
      <c r="AS91" s="12"/>
      <c r="AT91" s="12"/>
      <c r="AU91" s="12"/>
      <c r="AV91" s="12"/>
      <c r="AW91" s="12"/>
      <c r="AX91" s="12"/>
      <c r="AY91" s="39"/>
      <c r="AZ91" s="39"/>
      <c r="BA91" s="39"/>
      <c r="BB91" s="39"/>
      <c r="BC91" s="39"/>
      <c r="BD91" s="39"/>
      <c r="BE91" s="39"/>
      <c r="BF91" s="39"/>
      <c r="BG91" s="39"/>
      <c r="BH91" s="39"/>
      <c r="BI91" s="39"/>
      <c r="BJ91" s="39"/>
      <c r="BK91" s="39"/>
      <c r="BL91" s="39"/>
      <c r="BM91" s="39"/>
      <c r="BN91" s="39"/>
      <c r="BO91" s="39"/>
      <c r="BP91" s="39"/>
      <c r="BQ91" s="39"/>
      <c r="BR91" s="39"/>
      <c r="BS91" s="39"/>
      <c r="BT91" s="39"/>
      <c r="BU91" s="39"/>
      <c r="BV91" s="39"/>
      <c r="BW91" s="39"/>
      <c r="BX91" s="39"/>
      <c r="BY91" s="39"/>
      <c r="BZ91" s="39"/>
      <c r="CA91" s="39"/>
      <c r="CB91" s="39"/>
      <c r="CC91" s="39"/>
      <c r="CD91" s="39"/>
      <c r="CE91" s="39"/>
      <c r="CF91" s="39"/>
      <c r="CG91" s="39"/>
      <c r="CH91" s="39"/>
      <c r="CI91" s="39"/>
      <c r="CJ91" s="39"/>
      <c r="CK91" s="39"/>
      <c r="CL91" s="39"/>
      <c r="CM91" s="39"/>
      <c r="CN91" s="39"/>
      <c r="CO91" s="39"/>
      <c r="CP91" s="39"/>
      <c r="CQ91" s="39"/>
      <c r="CR91" s="39"/>
      <c r="CS91" s="39"/>
      <c r="CT91" s="39"/>
      <c r="CU91" s="39"/>
      <c r="CV91" s="39"/>
      <c r="CW91" s="39"/>
      <c r="CX91" s="39"/>
      <c r="CY91" s="39"/>
      <c r="CZ91" s="39"/>
      <c r="DA91" s="39"/>
      <c r="DB91" s="39"/>
      <c r="DC91" s="39"/>
      <c r="DD91" s="39"/>
      <c r="DE91" s="39"/>
      <c r="DF91" s="39"/>
      <c r="DG91" s="39"/>
      <c r="DH91" s="39"/>
      <c r="DI91" s="39"/>
      <c r="DJ91" s="39"/>
      <c r="DK91" s="39"/>
      <c r="DL91" s="39"/>
      <c r="DM91" s="39"/>
      <c r="DN91" s="39"/>
      <c r="DO91" s="39"/>
      <c r="DP91" s="39"/>
      <c r="DQ91" s="39"/>
      <c r="DR91" s="39"/>
      <c r="DS91" s="39"/>
      <c r="DT91" s="39"/>
      <c r="DU91" s="39"/>
      <c r="DV91" s="39"/>
      <c r="DW91" s="39"/>
      <c r="DX91" s="39"/>
      <c r="DY91" s="39"/>
      <c r="DZ91" s="39"/>
      <c r="EA91" s="39"/>
      <c r="EB91" s="39"/>
      <c r="EC91" s="39"/>
    </row>
    <row r="92" spans="2:133" s="20" customFormat="1">
      <c r="B92" s="10" t="s">
        <v>238</v>
      </c>
      <c r="D92" s="54">
        <f>'Cash Flow'!D102</f>
        <v>4166.6666666666661</v>
      </c>
      <c r="E92" s="54">
        <f>'Cash Flow'!E102</f>
        <v>-2083.3333333333335</v>
      </c>
      <c r="F92" s="54">
        <f>'Cash Flow'!F102</f>
        <v>-2083.3333333333335</v>
      </c>
      <c r="G92" s="54">
        <f>'Cash Flow'!G102</f>
        <v>4166.6666666666661</v>
      </c>
      <c r="H92" s="54">
        <f>'Cash Flow'!H102</f>
        <v>-2083.3333333333335</v>
      </c>
      <c r="I92" s="54">
        <f>'Cash Flow'!I102</f>
        <v>-2083.3333333333335</v>
      </c>
      <c r="J92" s="54">
        <f>'Cash Flow'!J102</f>
        <v>4166.6666666666661</v>
      </c>
      <c r="K92" s="54">
        <f>'Cash Flow'!K102</f>
        <v>-2083.3333333333335</v>
      </c>
      <c r="L92" s="54">
        <f>'Cash Flow'!L102</f>
        <v>-2083.3333333333335</v>
      </c>
      <c r="M92" s="54">
        <f>'Cash Flow'!M102</f>
        <v>4166.6666666666661</v>
      </c>
      <c r="N92" s="54">
        <f>'Cash Flow'!N102</f>
        <v>-2083.3333333333335</v>
      </c>
      <c r="O92" s="436">
        <f>'Cash Flow'!O102</f>
        <v>-2083.3333333333335</v>
      </c>
      <c r="P92" s="54">
        <f>'Cash Flow'!P102</f>
        <v>5833.3333333333339</v>
      </c>
      <c r="Q92" s="54">
        <f>'Cash Flow'!Q102</f>
        <v>-2916.6666666666665</v>
      </c>
      <c r="R92" s="54">
        <f>'Cash Flow'!R102</f>
        <v>-2916.6666666666665</v>
      </c>
      <c r="S92" s="54">
        <f>'Cash Flow'!S102</f>
        <v>5833.3333333333339</v>
      </c>
      <c r="T92" s="54">
        <f>'Cash Flow'!T102</f>
        <v>-2916.6666666666665</v>
      </c>
      <c r="U92" s="54">
        <f>'Cash Flow'!U102</f>
        <v>-2916.6666666666665</v>
      </c>
      <c r="V92" s="54">
        <f>'Cash Flow'!V102</f>
        <v>5833.3333333333339</v>
      </c>
      <c r="W92" s="54">
        <f>'Cash Flow'!W102</f>
        <v>-2916.6666666666665</v>
      </c>
      <c r="X92" s="54">
        <f>'Cash Flow'!X102</f>
        <v>-2916.6666666666665</v>
      </c>
      <c r="Y92" s="54">
        <f>'Cash Flow'!Y102</f>
        <v>5833.3333333333339</v>
      </c>
      <c r="Z92" s="54">
        <f>'Cash Flow'!Z102</f>
        <v>-2916.6666666666665</v>
      </c>
      <c r="AA92" s="436">
        <f>'Cash Flow'!AA102</f>
        <v>-2916.6666666666665</v>
      </c>
      <c r="AB92" s="54">
        <f>'Cash Flow'!AB102</f>
        <v>5833.3333333333339</v>
      </c>
      <c r="AC92" s="54">
        <f>'Cash Flow'!AC102</f>
        <v>-2916.6666666666665</v>
      </c>
      <c r="AD92" s="54">
        <f>'Cash Flow'!AD102</f>
        <v>-2916.6666666666665</v>
      </c>
      <c r="AE92" s="54">
        <f>'Cash Flow'!AE102</f>
        <v>5833.3333333333339</v>
      </c>
      <c r="AF92" s="54">
        <f>'Cash Flow'!AF102</f>
        <v>-2916.6666666666665</v>
      </c>
      <c r="AG92" s="54">
        <f>'Cash Flow'!AG102</f>
        <v>-2916.6666666666665</v>
      </c>
      <c r="AH92" s="54">
        <f>'Cash Flow'!AH102</f>
        <v>5833.3333333333339</v>
      </c>
      <c r="AI92" s="54">
        <f>'Cash Flow'!AI102</f>
        <v>-2916.6666666666665</v>
      </c>
      <c r="AJ92" s="54">
        <f>'Cash Flow'!AJ102</f>
        <v>-2916.6666666666665</v>
      </c>
      <c r="AK92" s="54">
        <f>'Cash Flow'!AK102</f>
        <v>5833.3333333333339</v>
      </c>
      <c r="AL92" s="54">
        <f>'Cash Flow'!AL102</f>
        <v>-2916.6666666666665</v>
      </c>
      <c r="AM92" s="54">
        <f>'Cash Flow'!AM102</f>
        <v>-2916.6666666666665</v>
      </c>
      <c r="AN92" s="12"/>
      <c r="AO92" s="12"/>
      <c r="AP92" s="12"/>
      <c r="AQ92" s="12"/>
      <c r="AR92" s="12"/>
      <c r="AS92" s="12"/>
      <c r="AT92" s="12"/>
      <c r="AU92" s="12"/>
      <c r="AV92" s="12"/>
      <c r="AW92" s="12"/>
      <c r="AX92" s="12"/>
      <c r="AY92" s="39"/>
      <c r="AZ92" s="39"/>
      <c r="BA92" s="39"/>
      <c r="BB92" s="39"/>
      <c r="BC92" s="39"/>
      <c r="BD92" s="39"/>
      <c r="BE92" s="39"/>
      <c r="BF92" s="39"/>
      <c r="BG92" s="39"/>
      <c r="BH92" s="39"/>
      <c r="BI92" s="39"/>
      <c r="BJ92" s="39"/>
      <c r="BK92" s="39"/>
      <c r="BL92" s="39"/>
      <c r="BM92" s="39"/>
      <c r="BN92" s="39"/>
      <c r="BO92" s="39"/>
      <c r="BP92" s="39"/>
      <c r="BQ92" s="39"/>
      <c r="BR92" s="39"/>
      <c r="BS92" s="39"/>
      <c r="BT92" s="39"/>
      <c r="BU92" s="39"/>
      <c r="BV92" s="39"/>
      <c r="BW92" s="39"/>
      <c r="BX92" s="39"/>
      <c r="BY92" s="39"/>
      <c r="BZ92" s="39"/>
      <c r="CA92" s="39"/>
      <c r="CB92" s="39"/>
      <c r="CC92" s="39"/>
      <c r="CD92" s="39"/>
      <c r="CE92" s="39"/>
      <c r="CF92" s="39"/>
      <c r="CG92" s="39"/>
      <c r="CH92" s="39"/>
      <c r="CI92" s="39"/>
      <c r="CJ92" s="39"/>
      <c r="CK92" s="39"/>
      <c r="CL92" s="39"/>
      <c r="CM92" s="39"/>
      <c r="CN92" s="39"/>
      <c r="CO92" s="39"/>
      <c r="CP92" s="39"/>
      <c r="CQ92" s="39"/>
      <c r="CR92" s="39"/>
      <c r="CS92" s="39"/>
      <c r="CT92" s="39"/>
      <c r="CU92" s="39"/>
      <c r="CV92" s="39"/>
      <c r="CW92" s="39"/>
      <c r="CX92" s="39"/>
      <c r="CY92" s="39"/>
      <c r="CZ92" s="39"/>
      <c r="DA92" s="39"/>
      <c r="DB92" s="39"/>
      <c r="DC92" s="39"/>
      <c r="DD92" s="39"/>
      <c r="DE92" s="39"/>
      <c r="DF92" s="39"/>
      <c r="DG92" s="39"/>
      <c r="DH92" s="39"/>
      <c r="DI92" s="39"/>
      <c r="DJ92" s="39"/>
      <c r="DK92" s="39"/>
      <c r="DL92" s="39"/>
      <c r="DM92" s="39"/>
      <c r="DN92" s="39"/>
      <c r="DO92" s="39"/>
      <c r="DP92" s="39"/>
      <c r="DQ92" s="39"/>
      <c r="DR92" s="39"/>
      <c r="DS92" s="39"/>
      <c r="DT92" s="39"/>
      <c r="DU92" s="39"/>
      <c r="DV92" s="39"/>
      <c r="DW92" s="39"/>
      <c r="DX92" s="39"/>
      <c r="DY92" s="39"/>
      <c r="DZ92" s="39"/>
      <c r="EA92" s="39"/>
      <c r="EB92" s="39"/>
      <c r="EC92" s="39"/>
    </row>
    <row r="93" spans="2:133" s="59" customFormat="1" ht="20" customHeight="1" thickBot="1">
      <c r="B93" s="420" t="s">
        <v>237</v>
      </c>
      <c r="C93" s="421"/>
      <c r="D93" s="422">
        <f t="shared" ref="D93:AM93" si="32">D91+D92</f>
        <v>4166.6666666666661</v>
      </c>
      <c r="E93" s="422">
        <f t="shared" si="32"/>
        <v>2083.3333333333326</v>
      </c>
      <c r="F93" s="422">
        <f t="shared" si="32"/>
        <v>0</v>
      </c>
      <c r="G93" s="422">
        <f t="shared" si="32"/>
        <v>4166.6666666666661</v>
      </c>
      <c r="H93" s="422">
        <f t="shared" si="32"/>
        <v>2083.3333333333326</v>
      </c>
      <c r="I93" s="422">
        <f t="shared" si="32"/>
        <v>0</v>
      </c>
      <c r="J93" s="422">
        <f t="shared" si="32"/>
        <v>4166.6666666666661</v>
      </c>
      <c r="K93" s="422">
        <f t="shared" si="32"/>
        <v>2083.3333333333326</v>
      </c>
      <c r="L93" s="422">
        <f t="shared" si="32"/>
        <v>0</v>
      </c>
      <c r="M93" s="422">
        <f t="shared" si="32"/>
        <v>4166.6666666666661</v>
      </c>
      <c r="N93" s="422">
        <f t="shared" si="32"/>
        <v>2083.3333333333326</v>
      </c>
      <c r="O93" s="443">
        <f t="shared" si="32"/>
        <v>0</v>
      </c>
      <c r="P93" s="422">
        <f t="shared" si="32"/>
        <v>5833.3333333333339</v>
      </c>
      <c r="Q93" s="422">
        <f t="shared" si="32"/>
        <v>2916.6666666666674</v>
      </c>
      <c r="R93" s="422">
        <f t="shared" si="32"/>
        <v>0</v>
      </c>
      <c r="S93" s="422">
        <f t="shared" si="32"/>
        <v>5833.3333333333339</v>
      </c>
      <c r="T93" s="422">
        <f t="shared" si="32"/>
        <v>2916.6666666666674</v>
      </c>
      <c r="U93" s="422">
        <f t="shared" si="32"/>
        <v>0</v>
      </c>
      <c r="V93" s="422">
        <f t="shared" si="32"/>
        <v>5833.3333333333339</v>
      </c>
      <c r="W93" s="422">
        <f t="shared" si="32"/>
        <v>2916.6666666666674</v>
      </c>
      <c r="X93" s="422">
        <f t="shared" si="32"/>
        <v>0</v>
      </c>
      <c r="Y93" s="422">
        <f t="shared" si="32"/>
        <v>5833.3333333333339</v>
      </c>
      <c r="Z93" s="422">
        <f t="shared" si="32"/>
        <v>2916.6666666666674</v>
      </c>
      <c r="AA93" s="443">
        <f t="shared" si="32"/>
        <v>0</v>
      </c>
      <c r="AB93" s="422">
        <f t="shared" si="32"/>
        <v>5833.3333333333339</v>
      </c>
      <c r="AC93" s="422">
        <f t="shared" si="32"/>
        <v>2916.6666666666674</v>
      </c>
      <c r="AD93" s="422">
        <f t="shared" si="32"/>
        <v>0</v>
      </c>
      <c r="AE93" s="422">
        <f t="shared" si="32"/>
        <v>5833.3333333333339</v>
      </c>
      <c r="AF93" s="422">
        <f t="shared" si="32"/>
        <v>2916.6666666666674</v>
      </c>
      <c r="AG93" s="422">
        <f t="shared" si="32"/>
        <v>0</v>
      </c>
      <c r="AH93" s="422">
        <f t="shared" si="32"/>
        <v>5833.3333333333339</v>
      </c>
      <c r="AI93" s="422">
        <f t="shared" si="32"/>
        <v>2916.6666666666674</v>
      </c>
      <c r="AJ93" s="422">
        <f t="shared" si="32"/>
        <v>0</v>
      </c>
      <c r="AK93" s="422">
        <f t="shared" si="32"/>
        <v>5833.3333333333339</v>
      </c>
      <c r="AL93" s="422">
        <f t="shared" si="32"/>
        <v>2916.6666666666674</v>
      </c>
      <c r="AM93" s="422">
        <f t="shared" si="32"/>
        <v>0</v>
      </c>
      <c r="AN93" s="58"/>
      <c r="AO93" s="58"/>
      <c r="AP93" s="58"/>
      <c r="AQ93" s="58"/>
      <c r="AR93" s="58"/>
      <c r="AS93" s="58"/>
      <c r="AT93" s="58"/>
      <c r="AU93" s="58"/>
      <c r="AV93" s="58"/>
      <c r="AW93" s="58"/>
      <c r="AX93" s="58"/>
      <c r="AY93" s="67"/>
      <c r="AZ93" s="67"/>
      <c r="BA93" s="67"/>
      <c r="BB93" s="67"/>
      <c r="BC93" s="67"/>
      <c r="BD93" s="67"/>
      <c r="BE93" s="67"/>
      <c r="BF93" s="67"/>
      <c r="BG93" s="67"/>
      <c r="BH93" s="67"/>
      <c r="BI93" s="67"/>
      <c r="BJ93" s="67"/>
      <c r="BK93" s="67"/>
      <c r="BL93" s="67"/>
      <c r="BM93" s="67"/>
      <c r="BN93" s="67"/>
      <c r="BO93" s="67"/>
      <c r="BP93" s="67"/>
      <c r="BQ93" s="67"/>
      <c r="BR93" s="67"/>
      <c r="BS93" s="67"/>
      <c r="BT93" s="67"/>
      <c r="BU93" s="67"/>
      <c r="BV93" s="67"/>
      <c r="BW93" s="67"/>
      <c r="BX93" s="67"/>
      <c r="BY93" s="67"/>
      <c r="BZ93" s="67"/>
      <c r="CA93" s="67"/>
      <c r="CB93" s="67"/>
      <c r="CC93" s="67"/>
      <c r="CD93" s="67"/>
      <c r="CE93" s="67"/>
      <c r="CF93" s="67"/>
      <c r="CG93" s="67"/>
      <c r="CH93" s="67"/>
      <c r="CI93" s="67"/>
      <c r="CJ93" s="67"/>
      <c r="CK93" s="67"/>
      <c r="CL93" s="67"/>
      <c r="CM93" s="67"/>
      <c r="CN93" s="67"/>
      <c r="CO93" s="67"/>
      <c r="CP93" s="67"/>
      <c r="CQ93" s="67"/>
      <c r="CR93" s="67"/>
      <c r="CS93" s="67"/>
      <c r="CT93" s="67"/>
      <c r="CU93" s="67"/>
      <c r="CV93" s="67"/>
      <c r="CW93" s="67"/>
      <c r="CX93" s="67"/>
      <c r="CY93" s="67"/>
      <c r="CZ93" s="67"/>
      <c r="DA93" s="67"/>
      <c r="DB93" s="67"/>
      <c r="DC93" s="67"/>
      <c r="DD93" s="67"/>
      <c r="DE93" s="67"/>
      <c r="DF93" s="67"/>
      <c r="DG93" s="67"/>
      <c r="DH93" s="67"/>
      <c r="DI93" s="67"/>
      <c r="DJ93" s="67"/>
      <c r="DK93" s="67"/>
      <c r="DL93" s="67"/>
      <c r="DM93" s="67"/>
      <c r="DN93" s="67"/>
      <c r="DO93" s="67"/>
      <c r="DP93" s="67"/>
      <c r="DQ93" s="67"/>
      <c r="DR93" s="67"/>
      <c r="DS93" s="67"/>
      <c r="DT93" s="67"/>
      <c r="DU93" s="67"/>
      <c r="DV93" s="67"/>
      <c r="DW93" s="67"/>
      <c r="DX93" s="67"/>
      <c r="DY93" s="67"/>
      <c r="DZ93" s="67"/>
      <c r="EA93" s="67"/>
      <c r="EB93" s="67"/>
      <c r="EC93" s="67"/>
    </row>
    <row r="94" spans="2:133" s="20" customFormat="1" ht="20" customHeight="1" thickTop="1">
      <c r="B94" s="11"/>
      <c r="D94" s="54"/>
      <c r="E94" s="54"/>
      <c r="F94" s="54"/>
      <c r="G94" s="54"/>
      <c r="H94" s="54"/>
      <c r="I94" s="54"/>
      <c r="J94" s="54"/>
      <c r="K94" s="54"/>
      <c r="L94" s="54"/>
      <c r="M94" s="54"/>
      <c r="N94" s="54"/>
      <c r="O94" s="436"/>
      <c r="P94" s="54"/>
      <c r="Q94" s="54"/>
      <c r="R94" s="54"/>
      <c r="S94" s="54"/>
      <c r="T94" s="54"/>
      <c r="U94" s="54"/>
      <c r="V94" s="54"/>
      <c r="W94" s="54"/>
      <c r="X94" s="54"/>
      <c r="Y94" s="54"/>
      <c r="Z94" s="54"/>
      <c r="AA94" s="436"/>
      <c r="AB94" s="54"/>
      <c r="AC94" s="54"/>
      <c r="AD94" s="54"/>
      <c r="AE94" s="54"/>
      <c r="AF94" s="54"/>
      <c r="AG94" s="54"/>
      <c r="AH94" s="54"/>
      <c r="AI94" s="54"/>
      <c r="AJ94" s="54"/>
      <c r="AK94" s="54"/>
      <c r="AL94" s="54"/>
      <c r="AM94" s="54"/>
      <c r="AN94" s="12"/>
      <c r="AO94" s="12"/>
      <c r="AP94" s="12"/>
      <c r="AQ94" s="12"/>
      <c r="AR94" s="12"/>
      <c r="AS94" s="12"/>
      <c r="AT94" s="12"/>
      <c r="AU94" s="12"/>
      <c r="AV94" s="12"/>
      <c r="AW94" s="12"/>
      <c r="AX94" s="12"/>
      <c r="AY94" s="39"/>
      <c r="AZ94" s="39"/>
      <c r="BA94" s="39"/>
      <c r="BB94" s="39"/>
      <c r="BC94" s="39"/>
      <c r="BD94" s="39"/>
      <c r="BE94" s="39"/>
      <c r="BF94" s="39"/>
      <c r="BG94" s="39"/>
      <c r="BH94" s="39"/>
      <c r="BI94" s="39"/>
      <c r="BJ94" s="39"/>
      <c r="BK94" s="39"/>
      <c r="BL94" s="39"/>
      <c r="BM94" s="39"/>
      <c r="BN94" s="39"/>
      <c r="BO94" s="39"/>
      <c r="BP94" s="39"/>
      <c r="BQ94" s="39"/>
      <c r="BR94" s="39"/>
      <c r="BS94" s="39"/>
      <c r="BT94" s="39"/>
      <c r="BU94" s="39"/>
      <c r="BV94" s="39"/>
      <c r="BW94" s="39"/>
      <c r="BX94" s="39"/>
      <c r="BY94" s="39"/>
      <c r="BZ94" s="39"/>
      <c r="CA94" s="39"/>
      <c r="CB94" s="39"/>
      <c r="CC94" s="39"/>
      <c r="CD94" s="39"/>
      <c r="CE94" s="39"/>
      <c r="CF94" s="39"/>
      <c r="CG94" s="39"/>
      <c r="CH94" s="39"/>
      <c r="CI94" s="39"/>
      <c r="CJ94" s="39"/>
      <c r="CK94" s="39"/>
      <c r="CL94" s="39"/>
      <c r="CM94" s="39"/>
      <c r="CN94" s="39"/>
      <c r="CO94" s="39"/>
      <c r="CP94" s="39"/>
      <c r="CQ94" s="39"/>
      <c r="CR94" s="39"/>
      <c r="CS94" s="39"/>
      <c r="CT94" s="39"/>
      <c r="CU94" s="39"/>
      <c r="CV94" s="39"/>
      <c r="CW94" s="39"/>
      <c r="CX94" s="39"/>
      <c r="CY94" s="39"/>
      <c r="CZ94" s="39"/>
      <c r="DA94" s="39"/>
      <c r="DB94" s="39"/>
      <c r="DC94" s="39"/>
      <c r="DD94" s="39"/>
      <c r="DE94" s="39"/>
      <c r="DF94" s="39"/>
      <c r="DG94" s="39"/>
      <c r="DH94" s="39"/>
      <c r="DI94" s="39"/>
      <c r="DJ94" s="39"/>
      <c r="DK94" s="39"/>
      <c r="DL94" s="39"/>
      <c r="DM94" s="39"/>
      <c r="DN94" s="39"/>
      <c r="DO94" s="39"/>
      <c r="DP94" s="39"/>
      <c r="DQ94" s="39"/>
      <c r="DR94" s="39"/>
      <c r="DS94" s="39"/>
      <c r="DT94" s="39"/>
      <c r="DU94" s="39"/>
      <c r="DV94" s="39"/>
      <c r="DW94" s="39"/>
      <c r="DX94" s="39"/>
      <c r="DY94" s="39"/>
      <c r="DZ94" s="39"/>
      <c r="EA94" s="39"/>
      <c r="EB94" s="39"/>
      <c r="EC94" s="39"/>
    </row>
    <row r="95" spans="2:133" s="20" customFormat="1" ht="17" thickBot="1">
      <c r="B95" s="416" t="s">
        <v>230</v>
      </c>
      <c r="C95" s="414"/>
      <c r="D95" s="418"/>
      <c r="E95" s="418"/>
      <c r="F95" s="418"/>
      <c r="G95" s="418"/>
      <c r="H95" s="418"/>
      <c r="I95" s="418"/>
      <c r="J95" s="418"/>
      <c r="K95" s="418"/>
      <c r="L95" s="418"/>
      <c r="M95" s="418"/>
      <c r="N95" s="418"/>
      <c r="O95" s="442"/>
      <c r="P95" s="418"/>
      <c r="Q95" s="418"/>
      <c r="R95" s="418"/>
      <c r="S95" s="418"/>
      <c r="T95" s="418"/>
      <c r="U95" s="418"/>
      <c r="V95" s="418"/>
      <c r="W95" s="418"/>
      <c r="X95" s="418"/>
      <c r="Y95" s="418"/>
      <c r="Z95" s="418"/>
      <c r="AA95" s="442"/>
      <c r="AB95" s="418"/>
      <c r="AC95" s="418"/>
      <c r="AD95" s="418"/>
      <c r="AE95" s="418"/>
      <c r="AF95" s="418"/>
      <c r="AG95" s="418"/>
      <c r="AH95" s="418"/>
      <c r="AI95" s="418"/>
      <c r="AJ95" s="418"/>
      <c r="AK95" s="418"/>
      <c r="AL95" s="418"/>
      <c r="AM95" s="418"/>
      <c r="AN95" s="12"/>
      <c r="AO95" s="12"/>
      <c r="AP95" s="12"/>
      <c r="AQ95" s="12"/>
      <c r="AR95" s="12"/>
      <c r="AS95" s="12"/>
      <c r="AT95" s="12"/>
      <c r="AU95" s="12"/>
      <c r="AV95" s="12"/>
      <c r="AW95" s="12"/>
      <c r="AX95" s="12"/>
      <c r="AY95" s="39"/>
      <c r="AZ95" s="39"/>
      <c r="BA95" s="39"/>
      <c r="BB95" s="39"/>
      <c r="BC95" s="39"/>
      <c r="BD95" s="39"/>
      <c r="BE95" s="39"/>
      <c r="BF95" s="39"/>
      <c r="BG95" s="39"/>
      <c r="BH95" s="39"/>
      <c r="BI95" s="39"/>
      <c r="BJ95" s="39"/>
      <c r="BK95" s="39"/>
      <c r="BL95" s="39"/>
      <c r="BM95" s="39"/>
      <c r="BN95" s="39"/>
      <c r="BO95" s="39"/>
      <c r="BP95" s="39"/>
      <c r="BQ95" s="39"/>
      <c r="BR95" s="39"/>
      <c r="BS95" s="39"/>
      <c r="BT95" s="39"/>
      <c r="BU95" s="39"/>
      <c r="BV95" s="39"/>
      <c r="BW95" s="39"/>
      <c r="BX95" s="39"/>
      <c r="BY95" s="39"/>
      <c r="BZ95" s="39"/>
      <c r="CA95" s="39"/>
      <c r="CB95" s="39"/>
      <c r="CC95" s="39"/>
      <c r="CD95" s="39"/>
      <c r="CE95" s="39"/>
      <c r="CF95" s="39"/>
      <c r="CG95" s="39"/>
      <c r="CH95" s="39"/>
      <c r="CI95" s="39"/>
      <c r="CJ95" s="39"/>
      <c r="CK95" s="39"/>
      <c r="CL95" s="39"/>
      <c r="CM95" s="39"/>
      <c r="CN95" s="39"/>
      <c r="CO95" s="39"/>
      <c r="CP95" s="39"/>
      <c r="CQ95" s="39"/>
      <c r="CR95" s="39"/>
      <c r="CS95" s="39"/>
      <c r="CT95" s="39"/>
      <c r="CU95" s="39"/>
      <c r="CV95" s="39"/>
      <c r="CW95" s="39"/>
      <c r="CX95" s="39"/>
      <c r="CY95" s="39"/>
      <c r="CZ95" s="39"/>
      <c r="DA95" s="39"/>
      <c r="DB95" s="39"/>
      <c r="DC95" s="39"/>
      <c r="DD95" s="39"/>
      <c r="DE95" s="39"/>
      <c r="DF95" s="39"/>
      <c r="DG95" s="39"/>
      <c r="DH95" s="39"/>
      <c r="DI95" s="39"/>
      <c r="DJ95" s="39"/>
      <c r="DK95" s="39"/>
      <c r="DL95" s="39"/>
      <c r="DM95" s="39"/>
      <c r="DN95" s="39"/>
      <c r="DO95" s="39"/>
      <c r="DP95" s="39"/>
      <c r="DQ95" s="39"/>
      <c r="DR95" s="39"/>
      <c r="DS95" s="39"/>
      <c r="DT95" s="39"/>
      <c r="DU95" s="39"/>
      <c r="DV95" s="39"/>
      <c r="DW95" s="39"/>
      <c r="DX95" s="39"/>
      <c r="DY95" s="39"/>
      <c r="DZ95" s="39"/>
      <c r="EA95" s="39"/>
      <c r="EB95" s="39"/>
      <c r="EC95" s="39"/>
    </row>
    <row r="96" spans="2:133">
      <c r="B96" s="10" t="s">
        <v>115</v>
      </c>
      <c r="D96" s="54"/>
      <c r="E96" s="54">
        <f>D99</f>
        <v>442626</v>
      </c>
      <c r="F96" s="54">
        <f t="shared" ref="F96:S96" si="33">E99</f>
        <v>382928.4</v>
      </c>
      <c r="G96" s="54">
        <f t="shared" si="33"/>
        <v>13390.800000000047</v>
      </c>
      <c r="H96" s="54">
        <f t="shared" si="33"/>
        <v>17977.200000000048</v>
      </c>
      <c r="I96" s="54">
        <f t="shared" si="33"/>
        <v>20641.200000000048</v>
      </c>
      <c r="J96" s="54">
        <f t="shared" si="33"/>
        <v>24685.200000000048</v>
      </c>
      <c r="K96" s="54">
        <f t="shared" si="33"/>
        <v>31669.200000000048</v>
      </c>
      <c r="L96" s="54">
        <f t="shared" si="33"/>
        <v>36577.200000000041</v>
      </c>
      <c r="M96" s="54">
        <f t="shared" si="33"/>
        <v>37165.200000000041</v>
      </c>
      <c r="N96" s="54">
        <f t="shared" si="33"/>
        <v>37753.200000000041</v>
      </c>
      <c r="O96" s="436">
        <f t="shared" si="33"/>
        <v>39031.200000000041</v>
      </c>
      <c r="P96" s="54">
        <f t="shared" si="33"/>
        <v>39619.200000000041</v>
      </c>
      <c r="Q96" s="54">
        <f t="shared" si="33"/>
        <v>54548.400000000045</v>
      </c>
      <c r="R96" s="54">
        <f t="shared" si="33"/>
        <v>43539.600000000042</v>
      </c>
      <c r="S96" s="54">
        <f t="shared" si="33"/>
        <v>44530.800000000047</v>
      </c>
      <c r="T96" s="54">
        <f t="shared" ref="T96:AM96" si="34">S99</f>
        <v>45522.000000000044</v>
      </c>
      <c r="U96" s="54">
        <f t="shared" si="34"/>
        <v>48673.200000000041</v>
      </c>
      <c r="V96" s="54">
        <f t="shared" si="34"/>
        <v>53288.400000000045</v>
      </c>
      <c r="W96" s="54">
        <f t="shared" si="34"/>
        <v>54783.600000000042</v>
      </c>
      <c r="X96" s="54">
        <f t="shared" si="34"/>
        <v>56295.600000000042</v>
      </c>
      <c r="Y96" s="54">
        <f t="shared" si="34"/>
        <v>57807.600000000042</v>
      </c>
      <c r="Z96" s="54">
        <f t="shared" si="34"/>
        <v>59319.600000000042</v>
      </c>
      <c r="AA96" s="436">
        <f t="shared" si="34"/>
        <v>60445.200000000041</v>
      </c>
      <c r="AB96" s="54">
        <f t="shared" si="34"/>
        <v>61066.800000000047</v>
      </c>
      <c r="AC96" s="54">
        <f t="shared" si="34"/>
        <v>77817.600000000049</v>
      </c>
      <c r="AD96" s="54">
        <f t="shared" si="34"/>
        <v>66590.400000000038</v>
      </c>
      <c r="AE96" s="54">
        <f t="shared" si="34"/>
        <v>67363.200000000041</v>
      </c>
      <c r="AF96" s="54">
        <f t="shared" si="34"/>
        <v>68035.200000000041</v>
      </c>
      <c r="AG96" s="54">
        <f t="shared" si="34"/>
        <v>68707.200000000041</v>
      </c>
      <c r="AH96" s="54">
        <f t="shared" si="34"/>
        <v>69379.200000000041</v>
      </c>
      <c r="AI96" s="54">
        <f t="shared" si="34"/>
        <v>70051.200000000041</v>
      </c>
      <c r="AJ96" s="54">
        <f t="shared" si="34"/>
        <v>70353.600000000049</v>
      </c>
      <c r="AK96" s="54">
        <f t="shared" si="34"/>
        <v>70656.000000000044</v>
      </c>
      <c r="AL96" s="54">
        <f t="shared" si="34"/>
        <v>70958.400000000038</v>
      </c>
      <c r="AM96" s="54">
        <f t="shared" si="34"/>
        <v>71260.800000000047</v>
      </c>
      <c r="AN96" s="12"/>
      <c r="AO96" s="12"/>
      <c r="AP96" s="12"/>
      <c r="AQ96" s="12"/>
      <c r="AR96" s="12"/>
      <c r="AS96" s="12"/>
      <c r="AT96" s="12"/>
      <c r="AU96" s="12"/>
      <c r="AV96" s="12"/>
      <c r="AW96" s="12"/>
      <c r="AX96" s="12"/>
      <c r="AY96" s="12"/>
      <c r="AZ96" s="12"/>
      <c r="BA96" s="12"/>
      <c r="BB96" s="12"/>
      <c r="BC96" s="12"/>
      <c r="BD96" s="12"/>
      <c r="BE96" s="12"/>
      <c r="BF96" s="12"/>
      <c r="BG96" s="12"/>
      <c r="BH96" s="12"/>
      <c r="BI96" s="12"/>
      <c r="BJ96" s="12"/>
      <c r="BK96" s="12"/>
      <c r="BL96" s="12"/>
      <c r="BM96" s="12"/>
      <c r="BN96" s="12"/>
      <c r="BO96" s="12"/>
      <c r="BP96" s="12"/>
      <c r="BQ96" s="12"/>
      <c r="BR96" s="12"/>
      <c r="BS96" s="12"/>
      <c r="BT96" s="12"/>
      <c r="BU96" s="12"/>
      <c r="BV96" s="12"/>
      <c r="BW96" s="12"/>
      <c r="BX96" s="12"/>
      <c r="BY96" s="12"/>
      <c r="BZ96" s="12"/>
      <c r="CA96" s="12"/>
      <c r="CB96" s="12"/>
      <c r="CC96" s="12"/>
      <c r="CD96" s="12"/>
      <c r="CE96" s="12"/>
      <c r="CF96" s="12"/>
      <c r="CG96" s="12"/>
      <c r="CH96" s="12"/>
      <c r="CI96" s="12"/>
      <c r="CJ96" s="12"/>
      <c r="CK96" s="12"/>
      <c r="CL96" s="12"/>
      <c r="CM96" s="12"/>
      <c r="CN96" s="12"/>
      <c r="CO96" s="12"/>
      <c r="CP96" s="12"/>
      <c r="CQ96" s="12"/>
      <c r="CR96" s="12"/>
      <c r="CS96" s="12"/>
      <c r="CT96" s="12"/>
      <c r="CU96" s="12"/>
      <c r="CV96" s="12"/>
      <c r="CW96" s="12"/>
      <c r="CX96" s="12"/>
      <c r="CY96" s="12"/>
      <c r="CZ96" s="12"/>
      <c r="DA96" s="12"/>
      <c r="DB96" s="12"/>
      <c r="DC96" s="12"/>
      <c r="DD96" s="12"/>
      <c r="DE96" s="12"/>
      <c r="DF96" s="12"/>
      <c r="DG96" s="12"/>
      <c r="DH96" s="12"/>
      <c r="DI96" s="12"/>
      <c r="DJ96" s="12"/>
      <c r="DK96" s="12"/>
      <c r="DL96" s="12"/>
      <c r="DM96" s="12"/>
      <c r="DN96" s="12"/>
      <c r="DO96" s="12"/>
      <c r="DP96" s="12"/>
      <c r="DQ96" s="12"/>
      <c r="DR96" s="12"/>
      <c r="DS96" s="12"/>
      <c r="DT96" s="12"/>
      <c r="DU96" s="12"/>
      <c r="DV96" s="12"/>
      <c r="DW96" s="12"/>
      <c r="DX96" s="12"/>
      <c r="DY96" s="12"/>
      <c r="DZ96" s="12"/>
      <c r="EA96" s="12"/>
      <c r="EB96" s="12"/>
      <c r="EC96" s="12"/>
    </row>
    <row r="97" spans="2:133">
      <c r="B97" s="10" t="s">
        <v>242</v>
      </c>
      <c r="D97" s="54">
        <f>'Cash Flow'!D95</f>
        <v>70626</v>
      </c>
      <c r="E97" s="54">
        <f>'Cash Flow'!E95</f>
        <v>-59697.599999999999</v>
      </c>
      <c r="F97" s="54">
        <f>'Cash Flow'!F95</f>
        <v>2462.3999999999996</v>
      </c>
      <c r="G97" s="54">
        <f>'Cash Flow'!G95</f>
        <v>4586.4000000000015</v>
      </c>
      <c r="H97" s="54">
        <f>'Cash Flow'!H95</f>
        <v>2664</v>
      </c>
      <c r="I97" s="54">
        <f>'Cash Flow'!I95</f>
        <v>4044</v>
      </c>
      <c r="J97" s="54">
        <f>'Cash Flow'!J95</f>
        <v>6984</v>
      </c>
      <c r="K97" s="54">
        <f>'Cash Flow'!K95</f>
        <v>4907.9999999999964</v>
      </c>
      <c r="L97" s="54">
        <f>'Cash Flow'!L95</f>
        <v>588</v>
      </c>
      <c r="M97" s="54">
        <f>'Cash Flow'!M95</f>
        <v>588</v>
      </c>
      <c r="N97" s="54">
        <f>'Cash Flow'!N95</f>
        <v>1278</v>
      </c>
      <c r="O97" s="436">
        <f>'Cash Flow'!O95</f>
        <v>588</v>
      </c>
      <c r="P97" s="54">
        <f>'Cash Flow'!P95</f>
        <v>14929.200000000004</v>
      </c>
      <c r="Q97" s="54">
        <f>'Cash Flow'!Q95</f>
        <v>-11008.800000000003</v>
      </c>
      <c r="R97" s="54">
        <f>'Cash Flow'!R95</f>
        <v>991.20000000000437</v>
      </c>
      <c r="S97" s="54">
        <f>'Cash Flow'!S95</f>
        <v>991.19999999999709</v>
      </c>
      <c r="T97" s="54">
        <f>'Cash Flow'!T95</f>
        <v>3151.1999999999971</v>
      </c>
      <c r="U97" s="54">
        <f>'Cash Flow'!U95</f>
        <v>4615.2000000000044</v>
      </c>
      <c r="V97" s="54">
        <f>'Cash Flow'!V95</f>
        <v>1495.1999999999971</v>
      </c>
      <c r="W97" s="54">
        <f>'Cash Flow'!W95</f>
        <v>1512</v>
      </c>
      <c r="X97" s="54">
        <f>'Cash Flow'!X95</f>
        <v>1512</v>
      </c>
      <c r="Y97" s="54">
        <f>'Cash Flow'!Y95</f>
        <v>1512</v>
      </c>
      <c r="Z97" s="54">
        <f>'Cash Flow'!Z95</f>
        <v>1125.5999999999985</v>
      </c>
      <c r="AA97" s="436">
        <f>'Cash Flow'!AA95</f>
        <v>621.60000000000582</v>
      </c>
      <c r="AB97" s="54">
        <f>'Cash Flow'!AB95</f>
        <v>16750.800000000003</v>
      </c>
      <c r="AC97" s="54">
        <f>'Cash Flow'!AC95</f>
        <v>-11227.200000000012</v>
      </c>
      <c r="AD97" s="54">
        <f>'Cash Flow'!AD95</f>
        <v>772.80000000000291</v>
      </c>
      <c r="AE97" s="54">
        <f>'Cash Flow'!AE95</f>
        <v>672</v>
      </c>
      <c r="AF97" s="54">
        <f>'Cash Flow'!AF95</f>
        <v>672</v>
      </c>
      <c r="AG97" s="54">
        <f>'Cash Flow'!AG95</f>
        <v>672</v>
      </c>
      <c r="AH97" s="54">
        <f>'Cash Flow'!AH95</f>
        <v>672</v>
      </c>
      <c r="AI97" s="54">
        <f>'Cash Flow'!AI95</f>
        <v>302.40000000000873</v>
      </c>
      <c r="AJ97" s="54">
        <f>'Cash Flow'!AJ95</f>
        <v>302.39999999999418</v>
      </c>
      <c r="AK97" s="54">
        <f>'Cash Flow'!AK95</f>
        <v>302.39999999999418</v>
      </c>
      <c r="AL97" s="54">
        <f>'Cash Flow'!AL95</f>
        <v>302.40000000000873</v>
      </c>
      <c r="AM97" s="54">
        <f>'Cash Flow'!AM95</f>
        <v>302.39999999999418</v>
      </c>
      <c r="AN97" s="12"/>
      <c r="AO97" s="12"/>
      <c r="AP97" s="12"/>
      <c r="AQ97" s="12"/>
      <c r="AR97" s="12"/>
      <c r="AS97" s="12"/>
      <c r="AT97" s="12"/>
      <c r="AU97" s="12"/>
      <c r="AV97" s="12"/>
      <c r="AW97" s="12"/>
      <c r="AX97" s="12"/>
      <c r="AY97" s="12"/>
      <c r="AZ97" s="12"/>
      <c r="BA97" s="12"/>
      <c r="BB97" s="12"/>
      <c r="BC97" s="12"/>
      <c r="BD97" s="12"/>
      <c r="BE97" s="12"/>
      <c r="BF97" s="12"/>
      <c r="BG97" s="12"/>
      <c r="BH97" s="12"/>
      <c r="BI97" s="12"/>
      <c r="BJ97" s="12"/>
      <c r="BK97" s="12"/>
      <c r="BL97" s="12"/>
      <c r="BM97" s="12"/>
      <c r="BN97" s="12"/>
      <c r="BO97" s="12"/>
      <c r="BP97" s="12"/>
      <c r="BQ97" s="12"/>
      <c r="BR97" s="12"/>
      <c r="BS97" s="12"/>
      <c r="BT97" s="12"/>
      <c r="BU97" s="12"/>
      <c r="BV97" s="12"/>
      <c r="BW97" s="12"/>
      <c r="BX97" s="12"/>
      <c r="BY97" s="12"/>
      <c r="BZ97" s="12"/>
      <c r="CA97" s="12"/>
      <c r="CB97" s="12"/>
      <c r="CC97" s="12"/>
      <c r="CD97" s="12"/>
      <c r="CE97" s="12"/>
      <c r="CF97" s="12"/>
      <c r="CG97" s="12"/>
      <c r="CH97" s="12"/>
      <c r="CI97" s="12"/>
      <c r="CJ97" s="12"/>
      <c r="CK97" s="12"/>
      <c r="CL97" s="12"/>
      <c r="CM97" s="12"/>
      <c r="CN97" s="12"/>
      <c r="CO97" s="12"/>
      <c r="CP97" s="12"/>
      <c r="CQ97" s="12"/>
      <c r="CR97" s="12"/>
      <c r="CS97" s="12"/>
      <c r="CT97" s="12"/>
      <c r="CU97" s="12"/>
      <c r="CV97" s="12"/>
      <c r="CW97" s="12"/>
      <c r="CX97" s="12"/>
      <c r="CY97" s="12"/>
      <c r="CZ97" s="12"/>
      <c r="DA97" s="12"/>
      <c r="DB97" s="12"/>
      <c r="DC97" s="12"/>
      <c r="DD97" s="12"/>
      <c r="DE97" s="12"/>
      <c r="DF97" s="12"/>
      <c r="DG97" s="12"/>
      <c r="DH97" s="12"/>
      <c r="DI97" s="12"/>
      <c r="DJ97" s="12"/>
      <c r="DK97" s="12"/>
      <c r="DL97" s="12"/>
      <c r="DM97" s="12"/>
      <c r="DN97" s="12"/>
      <c r="DO97" s="12"/>
      <c r="DP97" s="12"/>
      <c r="DQ97" s="12"/>
      <c r="DR97" s="12"/>
      <c r="DS97" s="12"/>
      <c r="DT97" s="12"/>
      <c r="DU97" s="12"/>
      <c r="DV97" s="12"/>
      <c r="DW97" s="12"/>
      <c r="DX97" s="12"/>
      <c r="DY97" s="12"/>
      <c r="DZ97" s="12"/>
      <c r="EA97" s="12"/>
      <c r="EB97" s="12"/>
      <c r="EC97" s="12"/>
    </row>
    <row r="98" spans="2:133">
      <c r="B98" s="10" t="s">
        <v>241</v>
      </c>
      <c r="D98" s="54">
        <f>'Cash Flow'!D136</f>
        <v>372000</v>
      </c>
      <c r="E98" s="54">
        <f>'Cash Flow'!E136</f>
        <v>0</v>
      </c>
      <c r="F98" s="54">
        <f>'Cash Flow'!F136</f>
        <v>-372000</v>
      </c>
      <c r="G98" s="54">
        <f>'Cash Flow'!G136</f>
        <v>0</v>
      </c>
      <c r="H98" s="54">
        <f>'Cash Flow'!H136</f>
        <v>0</v>
      </c>
      <c r="I98" s="54">
        <f>'Cash Flow'!I136</f>
        <v>0</v>
      </c>
      <c r="J98" s="54">
        <f>'Cash Flow'!J136</f>
        <v>0</v>
      </c>
      <c r="K98" s="54">
        <f>'Cash Flow'!K136</f>
        <v>0</v>
      </c>
      <c r="L98" s="54">
        <f>'Cash Flow'!L136</f>
        <v>0</v>
      </c>
      <c r="M98" s="54">
        <f>'Cash Flow'!M136</f>
        <v>0</v>
      </c>
      <c r="N98" s="54">
        <f>'Cash Flow'!N136</f>
        <v>0</v>
      </c>
      <c r="O98" s="436">
        <f>'Cash Flow'!O136</f>
        <v>0</v>
      </c>
      <c r="P98" s="54">
        <f>'Cash Flow'!P136</f>
        <v>0</v>
      </c>
      <c r="Q98" s="54">
        <f>'Cash Flow'!Q136</f>
        <v>0</v>
      </c>
      <c r="R98" s="54">
        <f>'Cash Flow'!R136</f>
        <v>0</v>
      </c>
      <c r="S98" s="54">
        <f>'Cash Flow'!S136</f>
        <v>0</v>
      </c>
      <c r="T98" s="54">
        <f>'Cash Flow'!T136</f>
        <v>0</v>
      </c>
      <c r="U98" s="54">
        <f>'Cash Flow'!U136</f>
        <v>0</v>
      </c>
      <c r="V98" s="54">
        <f>'Cash Flow'!V136</f>
        <v>0</v>
      </c>
      <c r="W98" s="54">
        <f>'Cash Flow'!W136</f>
        <v>0</v>
      </c>
      <c r="X98" s="54">
        <f>'Cash Flow'!X136</f>
        <v>0</v>
      </c>
      <c r="Y98" s="54">
        <f>'Cash Flow'!Y136</f>
        <v>0</v>
      </c>
      <c r="Z98" s="54">
        <f>'Cash Flow'!Z136</f>
        <v>0</v>
      </c>
      <c r="AA98" s="436">
        <f>'Cash Flow'!AA136</f>
        <v>0</v>
      </c>
      <c r="AB98" s="54">
        <f>'Cash Flow'!AB136</f>
        <v>0</v>
      </c>
      <c r="AC98" s="54">
        <f>'Cash Flow'!AC136</f>
        <v>0</v>
      </c>
      <c r="AD98" s="54">
        <f>'Cash Flow'!AD136</f>
        <v>0</v>
      </c>
      <c r="AE98" s="54">
        <f>'Cash Flow'!AE136</f>
        <v>0</v>
      </c>
      <c r="AF98" s="54">
        <f>'Cash Flow'!AF136</f>
        <v>0</v>
      </c>
      <c r="AG98" s="54">
        <f>'Cash Flow'!AG136</f>
        <v>0</v>
      </c>
      <c r="AH98" s="54">
        <f>'Cash Flow'!AH136</f>
        <v>0</v>
      </c>
      <c r="AI98" s="54">
        <f>'Cash Flow'!AI136</f>
        <v>0</v>
      </c>
      <c r="AJ98" s="54">
        <f>'Cash Flow'!AJ136</f>
        <v>0</v>
      </c>
      <c r="AK98" s="54">
        <f>'Cash Flow'!AK136</f>
        <v>0</v>
      </c>
      <c r="AL98" s="54">
        <f>'Cash Flow'!AL136</f>
        <v>0</v>
      </c>
      <c r="AM98" s="54">
        <f>'Cash Flow'!AM136</f>
        <v>0</v>
      </c>
      <c r="AN98" s="12"/>
      <c r="AO98" s="12"/>
      <c r="AP98" s="12"/>
      <c r="AQ98" s="12"/>
      <c r="AR98" s="12"/>
      <c r="AS98" s="12"/>
      <c r="AT98" s="12"/>
      <c r="AU98" s="12"/>
      <c r="AV98" s="12"/>
      <c r="AW98" s="12"/>
      <c r="AX98" s="12"/>
      <c r="AY98" s="12"/>
      <c r="AZ98" s="12"/>
      <c r="BA98" s="12"/>
      <c r="BB98" s="12"/>
      <c r="BC98" s="12"/>
      <c r="BD98" s="12"/>
      <c r="BE98" s="12"/>
      <c r="BF98" s="12"/>
      <c r="BG98" s="12"/>
      <c r="BH98" s="12"/>
      <c r="BI98" s="12"/>
      <c r="BJ98" s="12"/>
      <c r="BK98" s="12"/>
      <c r="BL98" s="12"/>
      <c r="BM98" s="12"/>
      <c r="BN98" s="12"/>
      <c r="BO98" s="12"/>
      <c r="BP98" s="12"/>
      <c r="BQ98" s="12"/>
      <c r="BR98" s="12"/>
      <c r="BS98" s="12"/>
      <c r="BT98" s="12"/>
      <c r="BU98" s="12"/>
      <c r="BV98" s="12"/>
      <c r="BW98" s="12"/>
      <c r="BX98" s="12"/>
      <c r="BY98" s="12"/>
      <c r="BZ98" s="12"/>
      <c r="CA98" s="12"/>
      <c r="CB98" s="12"/>
      <c r="CC98" s="12"/>
      <c r="CD98" s="12"/>
      <c r="CE98" s="12"/>
      <c r="CF98" s="12"/>
      <c r="CG98" s="12"/>
      <c r="CH98" s="12"/>
      <c r="CI98" s="12"/>
      <c r="CJ98" s="12"/>
      <c r="CK98" s="12"/>
      <c r="CL98" s="12"/>
      <c r="CM98" s="12"/>
      <c r="CN98" s="12"/>
      <c r="CO98" s="12"/>
      <c r="CP98" s="12"/>
      <c r="CQ98" s="12"/>
      <c r="CR98" s="12"/>
      <c r="CS98" s="12"/>
      <c r="CT98" s="12"/>
      <c r="CU98" s="12"/>
      <c r="CV98" s="12"/>
      <c r="CW98" s="12"/>
      <c r="CX98" s="12"/>
      <c r="CY98" s="12"/>
      <c r="CZ98" s="12"/>
      <c r="DA98" s="12"/>
      <c r="DB98" s="12"/>
      <c r="DC98" s="12"/>
      <c r="DD98" s="12"/>
      <c r="DE98" s="12"/>
      <c r="DF98" s="12"/>
      <c r="DG98" s="12"/>
      <c r="DH98" s="12"/>
      <c r="DI98" s="12"/>
      <c r="DJ98" s="12"/>
      <c r="DK98" s="12"/>
      <c r="DL98" s="12"/>
      <c r="DM98" s="12"/>
      <c r="DN98" s="12"/>
      <c r="DO98" s="12"/>
      <c r="DP98" s="12"/>
      <c r="DQ98" s="12"/>
      <c r="DR98" s="12"/>
      <c r="DS98" s="12"/>
      <c r="DT98" s="12"/>
      <c r="DU98" s="12"/>
      <c r="DV98" s="12"/>
      <c r="DW98" s="12"/>
      <c r="DX98" s="12"/>
      <c r="DY98" s="12"/>
      <c r="DZ98" s="12"/>
      <c r="EA98" s="12"/>
      <c r="EB98" s="12"/>
      <c r="EC98" s="12"/>
    </row>
    <row r="99" spans="2:133" s="59" customFormat="1" ht="20" customHeight="1" thickBot="1">
      <c r="B99" s="420" t="s">
        <v>237</v>
      </c>
      <c r="C99" s="421"/>
      <c r="D99" s="422">
        <f>D96+SUM(D97:D98)</f>
        <v>442626</v>
      </c>
      <c r="E99" s="422">
        <f>E96+SUM(E97:E98)</f>
        <v>382928.4</v>
      </c>
      <c r="F99" s="422">
        <f t="shared" ref="F99:S99" si="35">F96+SUM(F97:F98)</f>
        <v>13390.800000000047</v>
      </c>
      <c r="G99" s="422">
        <f t="shared" si="35"/>
        <v>17977.200000000048</v>
      </c>
      <c r="H99" s="422">
        <f t="shared" si="35"/>
        <v>20641.200000000048</v>
      </c>
      <c r="I99" s="422">
        <f t="shared" si="35"/>
        <v>24685.200000000048</v>
      </c>
      <c r="J99" s="422">
        <f t="shared" si="35"/>
        <v>31669.200000000048</v>
      </c>
      <c r="K99" s="422">
        <f t="shared" si="35"/>
        <v>36577.200000000041</v>
      </c>
      <c r="L99" s="422">
        <f t="shared" si="35"/>
        <v>37165.200000000041</v>
      </c>
      <c r="M99" s="422">
        <f t="shared" si="35"/>
        <v>37753.200000000041</v>
      </c>
      <c r="N99" s="422">
        <f t="shared" si="35"/>
        <v>39031.200000000041</v>
      </c>
      <c r="O99" s="443">
        <f t="shared" si="35"/>
        <v>39619.200000000041</v>
      </c>
      <c r="P99" s="422">
        <f t="shared" si="35"/>
        <v>54548.400000000045</v>
      </c>
      <c r="Q99" s="422">
        <f t="shared" si="35"/>
        <v>43539.600000000042</v>
      </c>
      <c r="R99" s="422">
        <f t="shared" si="35"/>
        <v>44530.800000000047</v>
      </c>
      <c r="S99" s="422">
        <f t="shared" si="35"/>
        <v>45522.000000000044</v>
      </c>
      <c r="T99" s="422">
        <f t="shared" ref="T99:AM99" si="36">T96+SUM(T97:T98)</f>
        <v>48673.200000000041</v>
      </c>
      <c r="U99" s="422">
        <f t="shared" si="36"/>
        <v>53288.400000000045</v>
      </c>
      <c r="V99" s="422">
        <f t="shared" si="36"/>
        <v>54783.600000000042</v>
      </c>
      <c r="W99" s="422">
        <f t="shared" si="36"/>
        <v>56295.600000000042</v>
      </c>
      <c r="X99" s="422">
        <f t="shared" si="36"/>
        <v>57807.600000000042</v>
      </c>
      <c r="Y99" s="422">
        <f t="shared" si="36"/>
        <v>59319.600000000042</v>
      </c>
      <c r="Z99" s="422">
        <f t="shared" si="36"/>
        <v>60445.200000000041</v>
      </c>
      <c r="AA99" s="443">
        <f t="shared" si="36"/>
        <v>61066.800000000047</v>
      </c>
      <c r="AB99" s="422">
        <f t="shared" si="36"/>
        <v>77817.600000000049</v>
      </c>
      <c r="AC99" s="422">
        <f t="shared" si="36"/>
        <v>66590.400000000038</v>
      </c>
      <c r="AD99" s="422">
        <f t="shared" si="36"/>
        <v>67363.200000000041</v>
      </c>
      <c r="AE99" s="422">
        <f t="shared" si="36"/>
        <v>68035.200000000041</v>
      </c>
      <c r="AF99" s="422">
        <f t="shared" si="36"/>
        <v>68707.200000000041</v>
      </c>
      <c r="AG99" s="422">
        <f t="shared" si="36"/>
        <v>69379.200000000041</v>
      </c>
      <c r="AH99" s="422">
        <f t="shared" si="36"/>
        <v>70051.200000000041</v>
      </c>
      <c r="AI99" s="422">
        <f t="shared" si="36"/>
        <v>70353.600000000049</v>
      </c>
      <c r="AJ99" s="422">
        <f t="shared" si="36"/>
        <v>70656.000000000044</v>
      </c>
      <c r="AK99" s="422">
        <f t="shared" si="36"/>
        <v>70958.400000000038</v>
      </c>
      <c r="AL99" s="422">
        <f t="shared" si="36"/>
        <v>71260.800000000047</v>
      </c>
      <c r="AM99" s="422">
        <f t="shared" si="36"/>
        <v>71563.200000000041</v>
      </c>
      <c r="AN99" s="58"/>
      <c r="AO99" s="58"/>
      <c r="AP99" s="58"/>
      <c r="AQ99" s="58"/>
      <c r="AR99" s="58"/>
      <c r="AS99" s="58"/>
      <c r="AT99" s="58"/>
      <c r="AU99" s="58"/>
      <c r="AV99" s="58"/>
      <c r="AW99" s="58"/>
      <c r="AX99" s="58"/>
      <c r="AY99" s="67"/>
      <c r="AZ99" s="67"/>
      <c r="BA99" s="67"/>
      <c r="BB99" s="67"/>
      <c r="BC99" s="67"/>
      <c r="BD99" s="67"/>
      <c r="BE99" s="67"/>
      <c r="BF99" s="67"/>
      <c r="BG99" s="67"/>
      <c r="BH99" s="67"/>
      <c r="BI99" s="67"/>
      <c r="BJ99" s="67"/>
      <c r="BK99" s="67"/>
      <c r="BL99" s="67"/>
      <c r="BM99" s="67"/>
      <c r="BN99" s="67"/>
      <c r="BO99" s="67"/>
      <c r="BP99" s="67"/>
      <c r="BQ99" s="67"/>
      <c r="BR99" s="67"/>
      <c r="BS99" s="67"/>
      <c r="BT99" s="67"/>
      <c r="BU99" s="67"/>
      <c r="BV99" s="67"/>
      <c r="BW99" s="67"/>
      <c r="BX99" s="67"/>
      <c r="BY99" s="67"/>
      <c r="BZ99" s="67"/>
      <c r="CA99" s="67"/>
      <c r="CB99" s="67"/>
      <c r="CC99" s="67"/>
      <c r="CD99" s="67"/>
      <c r="CE99" s="67"/>
      <c r="CF99" s="67"/>
      <c r="CG99" s="67"/>
      <c r="CH99" s="67"/>
      <c r="CI99" s="67"/>
      <c r="CJ99" s="67"/>
      <c r="CK99" s="67"/>
      <c r="CL99" s="67"/>
      <c r="CM99" s="67"/>
      <c r="CN99" s="67"/>
      <c r="CO99" s="67"/>
      <c r="CP99" s="67"/>
      <c r="CQ99" s="67"/>
      <c r="CR99" s="67"/>
      <c r="CS99" s="67"/>
      <c r="CT99" s="67"/>
      <c r="CU99" s="67"/>
      <c r="CV99" s="67"/>
      <c r="CW99" s="67"/>
      <c r="CX99" s="67"/>
      <c r="CY99" s="67"/>
      <c r="CZ99" s="67"/>
      <c r="DA99" s="67"/>
      <c r="DB99" s="67"/>
      <c r="DC99" s="67"/>
      <c r="DD99" s="67"/>
      <c r="DE99" s="67"/>
      <c r="DF99" s="67"/>
      <c r="DG99" s="67"/>
      <c r="DH99" s="67"/>
      <c r="DI99" s="67"/>
      <c r="DJ99" s="67"/>
      <c r="DK99" s="67"/>
      <c r="DL99" s="67"/>
      <c r="DM99" s="67"/>
      <c r="DN99" s="67"/>
      <c r="DO99" s="67"/>
      <c r="DP99" s="67"/>
      <c r="DQ99" s="67"/>
      <c r="DR99" s="67"/>
      <c r="DS99" s="67"/>
      <c r="DT99" s="67"/>
      <c r="DU99" s="67"/>
      <c r="DV99" s="67"/>
      <c r="DW99" s="67"/>
      <c r="DX99" s="67"/>
      <c r="DY99" s="67"/>
      <c r="DZ99" s="67"/>
      <c r="EA99" s="67"/>
      <c r="EB99" s="67"/>
      <c r="EC99" s="67"/>
    </row>
    <row r="100" spans="2:133" ht="20" customHeight="1" thickTop="1">
      <c r="D100" s="54"/>
      <c r="E100" s="54"/>
      <c r="F100" s="54"/>
      <c r="G100" s="54"/>
      <c r="H100" s="54"/>
      <c r="I100" s="54"/>
      <c r="J100" s="54"/>
      <c r="K100" s="54"/>
      <c r="L100" s="54"/>
      <c r="M100" s="54"/>
      <c r="N100" s="54"/>
      <c r="O100" s="436"/>
      <c r="P100" s="54"/>
      <c r="Q100" s="54"/>
      <c r="R100" s="54"/>
      <c r="S100" s="54"/>
      <c r="T100" s="54"/>
      <c r="U100" s="54"/>
      <c r="V100" s="54"/>
      <c r="W100" s="54"/>
      <c r="X100" s="54"/>
      <c r="Y100" s="54"/>
      <c r="Z100" s="54"/>
      <c r="AA100" s="436"/>
      <c r="AB100" s="54"/>
      <c r="AC100" s="54"/>
      <c r="AD100" s="54"/>
      <c r="AE100" s="54"/>
      <c r="AF100" s="54"/>
      <c r="AG100" s="54"/>
      <c r="AH100" s="54"/>
      <c r="AI100" s="54"/>
      <c r="AJ100" s="54"/>
      <c r="AK100" s="54"/>
      <c r="AL100" s="54"/>
      <c r="AM100" s="54"/>
      <c r="AN100" s="12"/>
      <c r="AO100" s="12"/>
      <c r="AP100" s="12"/>
      <c r="AQ100" s="12"/>
      <c r="AR100" s="12"/>
      <c r="AS100" s="12"/>
      <c r="AT100" s="12"/>
      <c r="AU100" s="12"/>
      <c r="AV100" s="12"/>
      <c r="AW100" s="12"/>
      <c r="AX100" s="12"/>
      <c r="AY100" s="12"/>
      <c r="AZ100" s="12"/>
      <c r="BA100" s="12"/>
      <c r="BB100" s="12"/>
      <c r="BC100" s="12"/>
      <c r="BD100" s="12"/>
      <c r="BE100" s="12"/>
      <c r="BF100" s="12"/>
      <c r="BG100" s="12"/>
      <c r="BH100" s="12"/>
    </row>
    <row r="101" spans="2:133" s="20" customFormat="1" ht="17" thickBot="1">
      <c r="B101" s="416" t="s">
        <v>231</v>
      </c>
      <c r="C101" s="414"/>
      <c r="D101" s="418"/>
      <c r="E101" s="418"/>
      <c r="F101" s="418"/>
      <c r="G101" s="418"/>
      <c r="H101" s="418"/>
      <c r="I101" s="418"/>
      <c r="J101" s="418"/>
      <c r="K101" s="418"/>
      <c r="L101" s="418"/>
      <c r="M101" s="418"/>
      <c r="N101" s="418"/>
      <c r="O101" s="442"/>
      <c r="P101" s="418"/>
      <c r="Q101" s="418"/>
      <c r="R101" s="418"/>
      <c r="S101" s="418"/>
      <c r="T101" s="418"/>
      <c r="U101" s="418"/>
      <c r="V101" s="418"/>
      <c r="W101" s="418"/>
      <c r="X101" s="418"/>
      <c r="Y101" s="418"/>
      <c r="Z101" s="418"/>
      <c r="AA101" s="442"/>
      <c r="AB101" s="418"/>
      <c r="AC101" s="418"/>
      <c r="AD101" s="418"/>
      <c r="AE101" s="418"/>
      <c r="AF101" s="418"/>
      <c r="AG101" s="418"/>
      <c r="AH101" s="418"/>
      <c r="AI101" s="418"/>
      <c r="AJ101" s="418"/>
      <c r="AK101" s="418"/>
      <c r="AL101" s="418"/>
      <c r="AM101" s="418"/>
      <c r="AN101" s="12"/>
      <c r="AO101" s="12"/>
      <c r="AP101" s="12"/>
      <c r="AQ101" s="12"/>
      <c r="AR101" s="12"/>
      <c r="AS101" s="12"/>
      <c r="AT101" s="12"/>
      <c r="AU101" s="12"/>
      <c r="AV101" s="12"/>
      <c r="AW101" s="12"/>
      <c r="AX101" s="12"/>
      <c r="AY101" s="39"/>
      <c r="AZ101" s="39"/>
      <c r="BA101" s="39"/>
      <c r="BB101" s="39"/>
      <c r="BC101" s="39"/>
      <c r="BD101" s="39"/>
      <c r="BE101" s="39"/>
      <c r="BF101" s="39"/>
      <c r="BG101" s="39"/>
      <c r="BH101" s="39"/>
      <c r="BI101" s="39"/>
      <c r="BJ101" s="39"/>
      <c r="BK101" s="39"/>
      <c r="BL101" s="39"/>
      <c r="BM101" s="39"/>
      <c r="BN101" s="39"/>
      <c r="BO101" s="39"/>
      <c r="BP101" s="39"/>
      <c r="BQ101" s="39"/>
      <c r="BR101" s="39"/>
      <c r="BS101" s="39"/>
      <c r="BT101" s="39"/>
      <c r="BU101" s="39"/>
      <c r="BV101" s="39"/>
      <c r="BW101" s="39"/>
      <c r="BX101" s="39"/>
      <c r="BY101" s="39"/>
      <c r="BZ101" s="39"/>
      <c r="CA101" s="39"/>
      <c r="CB101" s="39"/>
      <c r="CC101" s="39"/>
      <c r="CD101" s="39"/>
      <c r="CE101" s="39"/>
      <c r="CF101" s="39"/>
      <c r="CG101" s="39"/>
      <c r="CH101" s="39"/>
      <c r="CI101" s="39"/>
      <c r="CJ101" s="39"/>
      <c r="CK101" s="39"/>
      <c r="CL101" s="39"/>
      <c r="CM101" s="39"/>
      <c r="CN101" s="39"/>
      <c r="CO101" s="39"/>
      <c r="CP101" s="39"/>
      <c r="CQ101" s="39"/>
      <c r="CR101" s="39"/>
      <c r="CS101" s="39"/>
      <c r="CT101" s="39"/>
      <c r="CU101" s="39"/>
      <c r="CV101" s="39"/>
      <c r="CW101" s="39"/>
      <c r="CX101" s="39"/>
      <c r="CY101" s="39"/>
      <c r="CZ101" s="39"/>
      <c r="DA101" s="39"/>
      <c r="DB101" s="39"/>
      <c r="DC101" s="39"/>
      <c r="DD101" s="39"/>
      <c r="DE101" s="39"/>
      <c r="DF101" s="39"/>
      <c r="DG101" s="39"/>
      <c r="DH101" s="39"/>
      <c r="DI101" s="39"/>
      <c r="DJ101" s="39"/>
      <c r="DK101" s="39"/>
      <c r="DL101" s="39"/>
      <c r="DM101" s="39"/>
      <c r="DN101" s="39"/>
      <c r="DO101" s="39"/>
      <c r="DP101" s="39"/>
      <c r="DQ101" s="39"/>
      <c r="DR101" s="39"/>
      <c r="DS101" s="39"/>
      <c r="DT101" s="39"/>
      <c r="DU101" s="39"/>
      <c r="DV101" s="39"/>
      <c r="DW101" s="39"/>
      <c r="DX101" s="39"/>
      <c r="DY101" s="39"/>
      <c r="DZ101" s="39"/>
      <c r="EA101" s="39"/>
      <c r="EB101" s="39"/>
      <c r="EC101" s="39"/>
    </row>
    <row r="102" spans="2:133">
      <c r="B102" s="10" t="s">
        <v>115</v>
      </c>
      <c r="D102" s="54"/>
      <c r="E102" s="54">
        <f t="shared" ref="E102:J102" si="37">D104</f>
        <v>1500</v>
      </c>
      <c r="F102" s="54">
        <f t="shared" si="37"/>
        <v>3000</v>
      </c>
      <c r="G102" s="54">
        <f t="shared" si="37"/>
        <v>0</v>
      </c>
      <c r="H102" s="54">
        <f t="shared" si="37"/>
        <v>1500</v>
      </c>
      <c r="I102" s="54">
        <f t="shared" si="37"/>
        <v>3000</v>
      </c>
      <c r="J102" s="54">
        <f t="shared" si="37"/>
        <v>0</v>
      </c>
      <c r="K102" s="54">
        <f t="shared" ref="K102:AM102" si="38">J104</f>
        <v>1500</v>
      </c>
      <c r="L102" s="54">
        <f t="shared" si="38"/>
        <v>3000</v>
      </c>
      <c r="M102" s="54">
        <f t="shared" si="38"/>
        <v>0</v>
      </c>
      <c r="N102" s="54">
        <f t="shared" si="38"/>
        <v>1500</v>
      </c>
      <c r="O102" s="436">
        <f t="shared" si="38"/>
        <v>3000</v>
      </c>
      <c r="P102" s="54">
        <f t="shared" si="38"/>
        <v>0</v>
      </c>
      <c r="Q102" s="54">
        <f t="shared" si="38"/>
        <v>1583.3333333333333</v>
      </c>
      <c r="R102" s="54">
        <f t="shared" si="38"/>
        <v>3166.6666666666665</v>
      </c>
      <c r="S102" s="54">
        <f t="shared" si="38"/>
        <v>0</v>
      </c>
      <c r="T102" s="54">
        <f t="shared" si="38"/>
        <v>1583.3333333333333</v>
      </c>
      <c r="U102" s="54">
        <f t="shared" si="38"/>
        <v>3166.6666666666665</v>
      </c>
      <c r="V102" s="54">
        <f t="shared" si="38"/>
        <v>0</v>
      </c>
      <c r="W102" s="54">
        <f t="shared" si="38"/>
        <v>1583.3333333333333</v>
      </c>
      <c r="X102" s="54">
        <f t="shared" si="38"/>
        <v>3166.6666666666665</v>
      </c>
      <c r="Y102" s="54">
        <f t="shared" si="38"/>
        <v>0</v>
      </c>
      <c r="Z102" s="54">
        <f t="shared" si="38"/>
        <v>1583.3333333333333</v>
      </c>
      <c r="AA102" s="436">
        <f t="shared" si="38"/>
        <v>3166.6666666666665</v>
      </c>
      <c r="AB102" s="54">
        <f t="shared" si="38"/>
        <v>0</v>
      </c>
      <c r="AC102" s="54">
        <f t="shared" si="38"/>
        <v>1750</v>
      </c>
      <c r="AD102" s="54">
        <f t="shared" si="38"/>
        <v>3500</v>
      </c>
      <c r="AE102" s="54">
        <f t="shared" si="38"/>
        <v>0</v>
      </c>
      <c r="AF102" s="54">
        <f t="shared" si="38"/>
        <v>1750</v>
      </c>
      <c r="AG102" s="54">
        <f t="shared" si="38"/>
        <v>3500</v>
      </c>
      <c r="AH102" s="54">
        <f t="shared" si="38"/>
        <v>0</v>
      </c>
      <c r="AI102" s="54">
        <f t="shared" si="38"/>
        <v>1750</v>
      </c>
      <c r="AJ102" s="54">
        <f t="shared" si="38"/>
        <v>3500</v>
      </c>
      <c r="AK102" s="54">
        <f t="shared" si="38"/>
        <v>0</v>
      </c>
      <c r="AL102" s="54">
        <f t="shared" si="38"/>
        <v>1750</v>
      </c>
      <c r="AM102" s="54">
        <f t="shared" si="38"/>
        <v>3500</v>
      </c>
      <c r="AN102" s="12"/>
      <c r="AO102" s="12"/>
      <c r="AP102" s="12"/>
      <c r="AQ102" s="12"/>
      <c r="AR102" s="12"/>
      <c r="AS102" s="12"/>
      <c r="AT102" s="12"/>
      <c r="AU102" s="12"/>
      <c r="AV102" s="12"/>
      <c r="AW102" s="12"/>
      <c r="AX102" s="12"/>
      <c r="AY102" s="12"/>
      <c r="AZ102" s="12"/>
      <c r="BA102" s="12"/>
      <c r="BB102" s="12"/>
      <c r="BC102" s="12"/>
      <c r="BD102" s="12"/>
      <c r="BE102" s="12"/>
      <c r="BF102" s="12"/>
      <c r="BG102" s="12"/>
      <c r="BH102" s="12"/>
    </row>
    <row r="103" spans="2:133">
      <c r="B103" s="10" t="s">
        <v>238</v>
      </c>
      <c r="D103" s="54">
        <f>'Cash Flow'!D107</f>
        <v>1500</v>
      </c>
      <c r="E103" s="54">
        <f>'Cash Flow'!E107</f>
        <v>1500</v>
      </c>
      <c r="F103" s="54">
        <f>'Cash Flow'!F107</f>
        <v>-3000</v>
      </c>
      <c r="G103" s="54">
        <f>'Cash Flow'!G107</f>
        <v>1500</v>
      </c>
      <c r="H103" s="54">
        <f>'Cash Flow'!H107</f>
        <v>1500</v>
      </c>
      <c r="I103" s="54">
        <f>'Cash Flow'!I107</f>
        <v>-3000</v>
      </c>
      <c r="J103" s="54">
        <f>'Cash Flow'!J107</f>
        <v>1500</v>
      </c>
      <c r="K103" s="54">
        <f>'Cash Flow'!K107</f>
        <v>1500</v>
      </c>
      <c r="L103" s="54">
        <f>'Cash Flow'!L107</f>
        <v>-3000</v>
      </c>
      <c r="M103" s="54">
        <f>'Cash Flow'!M107</f>
        <v>1500</v>
      </c>
      <c r="N103" s="54">
        <f>'Cash Flow'!N107</f>
        <v>1500</v>
      </c>
      <c r="O103" s="436">
        <f>'Cash Flow'!O107</f>
        <v>-3000</v>
      </c>
      <c r="P103" s="54">
        <f>'Cash Flow'!P107</f>
        <v>1583.3333333333333</v>
      </c>
      <c r="Q103" s="54">
        <f>'Cash Flow'!Q107</f>
        <v>1583.3333333333333</v>
      </c>
      <c r="R103" s="54">
        <f>'Cash Flow'!R107</f>
        <v>-3166.666666666667</v>
      </c>
      <c r="S103" s="54">
        <f>'Cash Flow'!S107</f>
        <v>1583.3333333333333</v>
      </c>
      <c r="T103" s="54">
        <f>'Cash Flow'!T107</f>
        <v>1583.3333333333333</v>
      </c>
      <c r="U103" s="54">
        <f>'Cash Flow'!U107</f>
        <v>-3166.666666666667</v>
      </c>
      <c r="V103" s="54">
        <f>'Cash Flow'!V107</f>
        <v>1583.3333333333333</v>
      </c>
      <c r="W103" s="54">
        <f>'Cash Flow'!W107</f>
        <v>1583.3333333333333</v>
      </c>
      <c r="X103" s="54">
        <f>'Cash Flow'!X107</f>
        <v>-3166.666666666667</v>
      </c>
      <c r="Y103" s="54">
        <f>'Cash Flow'!Y107</f>
        <v>1583.3333333333333</v>
      </c>
      <c r="Z103" s="54">
        <f>'Cash Flow'!Z107</f>
        <v>1583.3333333333333</v>
      </c>
      <c r="AA103" s="436">
        <f>'Cash Flow'!AA107</f>
        <v>-3166.666666666667</v>
      </c>
      <c r="AB103" s="54">
        <f>'Cash Flow'!AB107</f>
        <v>1750</v>
      </c>
      <c r="AC103" s="54">
        <f>'Cash Flow'!AC107</f>
        <v>1750</v>
      </c>
      <c r="AD103" s="54">
        <f>'Cash Flow'!AD107</f>
        <v>-3500</v>
      </c>
      <c r="AE103" s="54">
        <f>'Cash Flow'!AE107</f>
        <v>1750</v>
      </c>
      <c r="AF103" s="54">
        <f>'Cash Flow'!AF107</f>
        <v>1750</v>
      </c>
      <c r="AG103" s="54">
        <f>'Cash Flow'!AG107</f>
        <v>-3500</v>
      </c>
      <c r="AH103" s="54">
        <f>'Cash Flow'!AH107</f>
        <v>1750</v>
      </c>
      <c r="AI103" s="54">
        <f>'Cash Flow'!AI107</f>
        <v>1750</v>
      </c>
      <c r="AJ103" s="54">
        <f>'Cash Flow'!AJ107</f>
        <v>-3500</v>
      </c>
      <c r="AK103" s="54">
        <f>'Cash Flow'!AK107</f>
        <v>1750</v>
      </c>
      <c r="AL103" s="54">
        <f>'Cash Flow'!AL107</f>
        <v>1750</v>
      </c>
      <c r="AM103" s="54">
        <f>'Cash Flow'!AM107</f>
        <v>-3500</v>
      </c>
      <c r="AN103" s="12"/>
      <c r="AO103" s="12"/>
      <c r="AP103" s="12"/>
      <c r="AQ103" s="12"/>
      <c r="AR103" s="12"/>
      <c r="AS103" s="12"/>
      <c r="AT103" s="12"/>
      <c r="AU103" s="12"/>
      <c r="AV103" s="12"/>
      <c r="AW103" s="12"/>
      <c r="AX103" s="12"/>
      <c r="AY103" s="12"/>
      <c r="AZ103" s="12"/>
      <c r="BA103" s="12"/>
      <c r="BB103" s="12"/>
      <c r="BC103" s="12"/>
      <c r="BD103" s="12"/>
      <c r="BE103" s="12"/>
      <c r="BF103" s="12"/>
      <c r="BG103" s="12"/>
      <c r="BH103" s="12"/>
    </row>
    <row r="104" spans="2:133" s="59" customFormat="1" ht="20" customHeight="1" thickBot="1">
      <c r="B104" s="420" t="s">
        <v>237</v>
      </c>
      <c r="C104" s="421"/>
      <c r="D104" s="422">
        <f t="shared" ref="D104:AM104" si="39">SUM(D102:D103)</f>
        <v>1500</v>
      </c>
      <c r="E104" s="422">
        <f t="shared" si="39"/>
        <v>3000</v>
      </c>
      <c r="F104" s="422">
        <f t="shared" si="39"/>
        <v>0</v>
      </c>
      <c r="G104" s="422">
        <f t="shared" si="39"/>
        <v>1500</v>
      </c>
      <c r="H104" s="422">
        <f t="shared" si="39"/>
        <v>3000</v>
      </c>
      <c r="I104" s="422">
        <f t="shared" si="39"/>
        <v>0</v>
      </c>
      <c r="J104" s="422">
        <f t="shared" si="39"/>
        <v>1500</v>
      </c>
      <c r="K104" s="422">
        <f t="shared" si="39"/>
        <v>3000</v>
      </c>
      <c r="L104" s="422">
        <f t="shared" si="39"/>
        <v>0</v>
      </c>
      <c r="M104" s="422">
        <f t="shared" si="39"/>
        <v>1500</v>
      </c>
      <c r="N104" s="422">
        <f t="shared" si="39"/>
        <v>3000</v>
      </c>
      <c r="O104" s="443">
        <f t="shared" si="39"/>
        <v>0</v>
      </c>
      <c r="P104" s="422">
        <f t="shared" si="39"/>
        <v>1583.3333333333333</v>
      </c>
      <c r="Q104" s="422">
        <f t="shared" si="39"/>
        <v>3166.6666666666665</v>
      </c>
      <c r="R104" s="422">
        <f t="shared" si="39"/>
        <v>0</v>
      </c>
      <c r="S104" s="422">
        <f t="shared" si="39"/>
        <v>1583.3333333333333</v>
      </c>
      <c r="T104" s="422">
        <f t="shared" si="39"/>
        <v>3166.6666666666665</v>
      </c>
      <c r="U104" s="422">
        <f t="shared" si="39"/>
        <v>0</v>
      </c>
      <c r="V104" s="422">
        <f t="shared" si="39"/>
        <v>1583.3333333333333</v>
      </c>
      <c r="W104" s="422">
        <f t="shared" si="39"/>
        <v>3166.6666666666665</v>
      </c>
      <c r="X104" s="422">
        <f t="shared" si="39"/>
        <v>0</v>
      </c>
      <c r="Y104" s="422">
        <f t="shared" si="39"/>
        <v>1583.3333333333333</v>
      </c>
      <c r="Z104" s="422">
        <f t="shared" si="39"/>
        <v>3166.6666666666665</v>
      </c>
      <c r="AA104" s="443">
        <f t="shared" si="39"/>
        <v>0</v>
      </c>
      <c r="AB104" s="422">
        <f t="shared" si="39"/>
        <v>1750</v>
      </c>
      <c r="AC104" s="422">
        <f t="shared" si="39"/>
        <v>3500</v>
      </c>
      <c r="AD104" s="422">
        <f t="shared" si="39"/>
        <v>0</v>
      </c>
      <c r="AE104" s="422">
        <f t="shared" si="39"/>
        <v>1750</v>
      </c>
      <c r="AF104" s="422">
        <f t="shared" si="39"/>
        <v>3500</v>
      </c>
      <c r="AG104" s="422">
        <f t="shared" si="39"/>
        <v>0</v>
      </c>
      <c r="AH104" s="422">
        <f t="shared" si="39"/>
        <v>1750</v>
      </c>
      <c r="AI104" s="422">
        <f t="shared" si="39"/>
        <v>3500</v>
      </c>
      <c r="AJ104" s="422">
        <f t="shared" si="39"/>
        <v>0</v>
      </c>
      <c r="AK104" s="422">
        <f t="shared" si="39"/>
        <v>1750</v>
      </c>
      <c r="AL104" s="422">
        <f t="shared" si="39"/>
        <v>3500</v>
      </c>
      <c r="AM104" s="422">
        <f t="shared" si="39"/>
        <v>0</v>
      </c>
      <c r="AN104" s="58"/>
      <c r="AO104" s="58"/>
      <c r="AP104" s="58"/>
      <c r="AQ104" s="58"/>
      <c r="AR104" s="58"/>
      <c r="AS104" s="58"/>
      <c r="AT104" s="58"/>
      <c r="AU104" s="58"/>
      <c r="AV104" s="58"/>
      <c r="AW104" s="58"/>
      <c r="AX104" s="58"/>
      <c r="AY104" s="67"/>
      <c r="AZ104" s="67"/>
      <c r="BA104" s="67"/>
      <c r="BB104" s="67"/>
      <c r="BC104" s="67"/>
      <c r="BD104" s="67"/>
      <c r="BE104" s="67"/>
      <c r="BF104" s="67"/>
      <c r="BG104" s="67"/>
      <c r="BH104" s="67"/>
      <c r="BI104" s="67"/>
      <c r="BJ104" s="67"/>
      <c r="BK104" s="67"/>
      <c r="BL104" s="67"/>
      <c r="BM104" s="67"/>
      <c r="BN104" s="67"/>
      <c r="BO104" s="67"/>
      <c r="BP104" s="67"/>
      <c r="BQ104" s="67"/>
      <c r="BR104" s="67"/>
      <c r="BS104" s="67"/>
      <c r="BT104" s="67"/>
      <c r="BU104" s="67"/>
      <c r="BV104" s="67"/>
      <c r="BW104" s="67"/>
      <c r="BX104" s="67"/>
      <c r="BY104" s="67"/>
      <c r="BZ104" s="67"/>
      <c r="CA104" s="67"/>
      <c r="CB104" s="67"/>
      <c r="CC104" s="67"/>
      <c r="CD104" s="67"/>
      <c r="CE104" s="67"/>
      <c r="CF104" s="67"/>
      <c r="CG104" s="67"/>
      <c r="CH104" s="67"/>
      <c r="CI104" s="67"/>
      <c r="CJ104" s="67"/>
      <c r="CK104" s="67"/>
      <c r="CL104" s="67"/>
      <c r="CM104" s="67"/>
      <c r="CN104" s="67"/>
      <c r="CO104" s="67"/>
      <c r="CP104" s="67"/>
      <c r="CQ104" s="67"/>
      <c r="CR104" s="67"/>
      <c r="CS104" s="67"/>
      <c r="CT104" s="67"/>
      <c r="CU104" s="67"/>
      <c r="CV104" s="67"/>
      <c r="CW104" s="67"/>
      <c r="CX104" s="67"/>
      <c r="CY104" s="67"/>
      <c r="CZ104" s="67"/>
      <c r="DA104" s="67"/>
      <c r="DB104" s="67"/>
      <c r="DC104" s="67"/>
      <c r="DD104" s="67"/>
      <c r="DE104" s="67"/>
      <c r="DF104" s="67"/>
      <c r="DG104" s="67"/>
      <c r="DH104" s="67"/>
      <c r="DI104" s="67"/>
      <c r="DJ104" s="67"/>
      <c r="DK104" s="67"/>
      <c r="DL104" s="67"/>
      <c r="DM104" s="67"/>
      <c r="DN104" s="67"/>
      <c r="DO104" s="67"/>
      <c r="DP104" s="67"/>
      <c r="DQ104" s="67"/>
      <c r="DR104" s="67"/>
      <c r="DS104" s="67"/>
      <c r="DT104" s="67"/>
      <c r="DU104" s="67"/>
      <c r="DV104" s="67"/>
      <c r="DW104" s="67"/>
      <c r="DX104" s="67"/>
      <c r="DY104" s="67"/>
      <c r="DZ104" s="67"/>
      <c r="EA104" s="67"/>
      <c r="EB104" s="67"/>
      <c r="EC104" s="67"/>
    </row>
    <row r="105" spans="2:133" ht="20" customHeight="1" thickTop="1">
      <c r="D105" s="54"/>
      <c r="E105" s="54"/>
      <c r="F105" s="54"/>
      <c r="G105" s="54"/>
      <c r="H105" s="54"/>
      <c r="I105" s="54"/>
      <c r="J105" s="54"/>
      <c r="K105" s="54"/>
      <c r="L105" s="54"/>
      <c r="M105" s="54"/>
      <c r="N105" s="54"/>
      <c r="O105" s="436"/>
      <c r="P105" s="54"/>
      <c r="Q105" s="54"/>
      <c r="R105" s="54"/>
      <c r="S105" s="54"/>
      <c r="T105" s="54"/>
      <c r="U105" s="54"/>
      <c r="V105" s="54"/>
      <c r="W105" s="54"/>
      <c r="X105" s="54"/>
      <c r="Y105" s="54"/>
      <c r="Z105" s="54"/>
      <c r="AA105" s="436"/>
      <c r="AB105" s="54"/>
      <c r="AC105" s="54"/>
      <c r="AD105" s="54"/>
      <c r="AE105" s="54"/>
      <c r="AF105" s="54"/>
      <c r="AG105" s="54"/>
      <c r="AH105" s="54"/>
      <c r="AI105" s="54"/>
      <c r="AJ105" s="54"/>
      <c r="AK105" s="54"/>
      <c r="AL105" s="54"/>
      <c r="AM105" s="54"/>
      <c r="AN105" s="12"/>
      <c r="AO105" s="12"/>
      <c r="AP105" s="12"/>
      <c r="AQ105" s="12"/>
      <c r="AR105" s="12"/>
      <c r="AS105" s="12"/>
      <c r="AT105" s="12"/>
      <c r="AU105" s="12"/>
      <c r="AV105" s="12"/>
      <c r="AW105" s="12"/>
      <c r="AX105" s="12"/>
      <c r="AY105" s="12"/>
      <c r="AZ105" s="12"/>
      <c r="BA105" s="12"/>
      <c r="BB105" s="12"/>
      <c r="BC105" s="12"/>
      <c r="BD105" s="12"/>
      <c r="BE105" s="12"/>
      <c r="BF105" s="12"/>
      <c r="BG105" s="12"/>
      <c r="BH105" s="12"/>
    </row>
    <row r="106" spans="2:133" s="20" customFormat="1" ht="17" thickBot="1">
      <c r="B106" s="416" t="s">
        <v>245</v>
      </c>
      <c r="C106" s="414"/>
      <c r="D106" s="418"/>
      <c r="E106" s="418"/>
      <c r="F106" s="418"/>
      <c r="G106" s="418"/>
      <c r="H106" s="418"/>
      <c r="I106" s="418"/>
      <c r="J106" s="418"/>
      <c r="K106" s="418"/>
      <c r="L106" s="418"/>
      <c r="M106" s="418"/>
      <c r="N106" s="418"/>
      <c r="O106" s="442"/>
      <c r="P106" s="418"/>
      <c r="Q106" s="418"/>
      <c r="R106" s="418"/>
      <c r="S106" s="418"/>
      <c r="T106" s="418"/>
      <c r="U106" s="418"/>
      <c r="V106" s="418"/>
      <c r="W106" s="418"/>
      <c r="X106" s="418"/>
      <c r="Y106" s="418"/>
      <c r="Z106" s="418"/>
      <c r="AA106" s="442"/>
      <c r="AB106" s="418"/>
      <c r="AC106" s="418"/>
      <c r="AD106" s="418"/>
      <c r="AE106" s="418"/>
      <c r="AF106" s="418"/>
      <c r="AG106" s="418"/>
      <c r="AH106" s="418"/>
      <c r="AI106" s="418"/>
      <c r="AJ106" s="418"/>
      <c r="AK106" s="418"/>
      <c r="AL106" s="418"/>
      <c r="AM106" s="418"/>
      <c r="AN106" s="12"/>
      <c r="AO106" s="12"/>
      <c r="AP106" s="12"/>
      <c r="AQ106" s="12"/>
      <c r="AR106" s="12"/>
      <c r="AS106" s="12"/>
      <c r="AT106" s="12"/>
      <c r="AU106" s="12"/>
      <c r="AV106" s="12"/>
      <c r="AW106" s="12"/>
      <c r="AX106" s="12"/>
      <c r="AY106" s="39"/>
      <c r="AZ106" s="39"/>
      <c r="BA106" s="39"/>
      <c r="BB106" s="39"/>
      <c r="BC106" s="39"/>
      <c r="BD106" s="39"/>
      <c r="BE106" s="39"/>
      <c r="BF106" s="39"/>
      <c r="BG106" s="39"/>
      <c r="BH106" s="39"/>
      <c r="BI106" s="39"/>
      <c r="BJ106" s="39"/>
      <c r="BK106" s="39"/>
      <c r="BL106" s="39"/>
      <c r="BM106" s="39"/>
      <c r="BN106" s="39"/>
      <c r="BO106" s="39"/>
      <c r="BP106" s="39"/>
      <c r="BQ106" s="39"/>
      <c r="BR106" s="39"/>
      <c r="BS106" s="39"/>
      <c r="BT106" s="39"/>
      <c r="BU106" s="39"/>
      <c r="BV106" s="39"/>
      <c r="BW106" s="39"/>
      <c r="BX106" s="39"/>
      <c r="BY106" s="39"/>
      <c r="BZ106" s="39"/>
      <c r="CA106" s="39"/>
      <c r="CB106" s="39"/>
      <c r="CC106" s="39"/>
      <c r="CD106" s="39"/>
      <c r="CE106" s="39"/>
      <c r="CF106" s="39"/>
      <c r="CG106" s="39"/>
      <c r="CH106" s="39"/>
      <c r="CI106" s="39"/>
      <c r="CJ106" s="39"/>
      <c r="CK106" s="39"/>
      <c r="CL106" s="39"/>
      <c r="CM106" s="39"/>
      <c r="CN106" s="39"/>
      <c r="CO106" s="39"/>
      <c r="CP106" s="39"/>
      <c r="CQ106" s="39"/>
      <c r="CR106" s="39"/>
      <c r="CS106" s="39"/>
      <c r="CT106" s="39"/>
      <c r="CU106" s="39"/>
      <c r="CV106" s="39"/>
      <c r="CW106" s="39"/>
      <c r="CX106" s="39"/>
      <c r="CY106" s="39"/>
      <c r="CZ106" s="39"/>
      <c r="DA106" s="39"/>
      <c r="DB106" s="39"/>
      <c r="DC106" s="39"/>
      <c r="DD106" s="39"/>
      <c r="DE106" s="39"/>
      <c r="DF106" s="39"/>
      <c r="DG106" s="39"/>
      <c r="DH106" s="39"/>
      <c r="DI106" s="39"/>
      <c r="DJ106" s="39"/>
      <c r="DK106" s="39"/>
      <c r="DL106" s="39"/>
      <c r="DM106" s="39"/>
      <c r="DN106" s="39"/>
      <c r="DO106" s="39"/>
      <c r="DP106" s="39"/>
      <c r="DQ106" s="39"/>
      <c r="DR106" s="39"/>
      <c r="DS106" s="39"/>
      <c r="DT106" s="39"/>
      <c r="DU106" s="39"/>
      <c r="DV106" s="39"/>
      <c r="DW106" s="39"/>
      <c r="DX106" s="39"/>
      <c r="DY106" s="39"/>
      <c r="DZ106" s="39"/>
      <c r="EA106" s="39"/>
      <c r="EB106" s="39"/>
      <c r="EC106" s="39"/>
    </row>
    <row r="107" spans="2:133">
      <c r="B107" s="10" t="s">
        <v>232</v>
      </c>
      <c r="D107" s="54">
        <f>'Profit &amp; Loss'!K23</f>
        <v>980000</v>
      </c>
      <c r="E107" s="54"/>
      <c r="F107" s="54"/>
      <c r="G107" s="54"/>
      <c r="H107" s="54"/>
      <c r="I107" s="54"/>
      <c r="J107" s="54"/>
      <c r="K107" s="54"/>
      <c r="L107" s="54"/>
      <c r="M107" s="54"/>
      <c r="N107" s="54"/>
      <c r="O107" s="436"/>
      <c r="P107" s="54"/>
      <c r="Q107" s="54"/>
      <c r="R107" s="54"/>
      <c r="S107" s="54"/>
      <c r="T107" s="54"/>
      <c r="U107" s="54"/>
      <c r="V107" s="54"/>
      <c r="W107" s="54"/>
      <c r="X107" s="54"/>
      <c r="Y107" s="54"/>
      <c r="Z107" s="54"/>
      <c r="AA107" s="436"/>
      <c r="AB107" s="54"/>
      <c r="AC107" s="54"/>
      <c r="AD107" s="54"/>
      <c r="AE107" s="54"/>
      <c r="AF107" s="54"/>
      <c r="AG107" s="54"/>
      <c r="AH107" s="54"/>
      <c r="AI107" s="54"/>
      <c r="AJ107" s="54"/>
      <c r="AK107" s="54"/>
      <c r="AL107" s="54"/>
      <c r="AM107" s="54"/>
      <c r="AN107" s="12"/>
      <c r="AO107" s="12"/>
      <c r="AP107" s="12"/>
      <c r="AQ107" s="12"/>
      <c r="AR107" s="12"/>
      <c r="AS107" s="12"/>
      <c r="AT107" s="12"/>
      <c r="AU107" s="12"/>
      <c r="AV107" s="12"/>
      <c r="AW107" s="12"/>
      <c r="AX107" s="12"/>
      <c r="AY107" s="12"/>
      <c r="AZ107" s="12"/>
      <c r="BA107" s="12"/>
      <c r="BB107" s="12"/>
      <c r="BC107" s="12"/>
      <c r="BD107" s="12"/>
      <c r="BE107" s="12"/>
      <c r="BF107" s="12"/>
      <c r="BG107" s="12"/>
      <c r="BH107" s="12"/>
    </row>
    <row r="108" spans="2:133">
      <c r="B108" s="10" t="s">
        <v>243</v>
      </c>
      <c r="D108" s="54">
        <f>-'Cash Flow'!D152</f>
        <v>-13688.507902875879</v>
      </c>
      <c r="E108" s="54">
        <f>-'Cash Flow'!E152</f>
        <v>-13768.357532309319</v>
      </c>
      <c r="F108" s="54">
        <f>-'Cash Flow'!F152</f>
        <v>-13848.67295124779</v>
      </c>
      <c r="G108" s="54">
        <f>-'Cash Flow'!G152</f>
        <v>-13929.456876796738</v>
      </c>
      <c r="H108" s="54">
        <f>-'Cash Flow'!H152</f>
        <v>-14010.712041911385</v>
      </c>
      <c r="I108" s="54">
        <f>-'Cash Flow'!I152</f>
        <v>-14092.4411954892</v>
      </c>
      <c r="J108" s="54">
        <f>-'Cash Flow'!J152</f>
        <v>-14174.647102462888</v>
      </c>
      <c r="K108" s="54">
        <f>-'Cash Flow'!K152</f>
        <v>-14257.332543893919</v>
      </c>
      <c r="L108" s="54">
        <f>-'Cash Flow'!L152</f>
        <v>-14340.500317066635</v>
      </c>
      <c r="M108" s="54">
        <f>-'Cash Flow'!M152</f>
        <v>-14424.153235582859</v>
      </c>
      <c r="N108" s="54">
        <f>-'Cash Flow'!N152</f>
        <v>-14508.294129457092</v>
      </c>
      <c r="O108" s="436">
        <f>-'Cash Flow'!O152</f>
        <v>-14592.925845212259</v>
      </c>
      <c r="P108" s="54">
        <f>-'Cash Flow'!P152</f>
        <v>-14678.051245975998</v>
      </c>
      <c r="Q108" s="54">
        <f>-'Cash Flow'!Q152</f>
        <v>-14763.673211577523</v>
      </c>
      <c r="R108" s="54">
        <f>-'Cash Flow'!R152</f>
        <v>-14849.79463864506</v>
      </c>
      <c r="S108" s="54">
        <f>-'Cash Flow'!S152</f>
        <v>-14936.418440703823</v>
      </c>
      <c r="T108" s="54">
        <f>-'Cash Flow'!T152</f>
        <v>-15023.547548274591</v>
      </c>
      <c r="U108" s="54">
        <f>-'Cash Flow'!U152</f>
        <v>-15111.184908972862</v>
      </c>
      <c r="V108" s="54">
        <f>-'Cash Flow'!V152</f>
        <v>-15199.333487608536</v>
      </c>
      <c r="W108" s="54">
        <f>-'Cash Flow'!W152</f>
        <v>-15287.996266286254</v>
      </c>
      <c r="X108" s="54">
        <f>-'Cash Flow'!X152</f>
        <v>-15377.176244506258</v>
      </c>
      <c r="Y108" s="54">
        <f>-'Cash Flow'!Y152</f>
        <v>-15466.876439265878</v>
      </c>
      <c r="Z108" s="54">
        <f>-'Cash Flow'!Z152</f>
        <v>-15557.099885161595</v>
      </c>
      <c r="AA108" s="436">
        <f>-'Cash Flow'!AA152</f>
        <v>-15647.849634491704</v>
      </c>
      <c r="AB108" s="54">
        <f>-'Cash Flow'!AB152</f>
        <v>-15739.128757359573</v>
      </c>
      <c r="AC108" s="54">
        <f>-'Cash Flow'!AC152</f>
        <v>-15830.940341777503</v>
      </c>
      <c r="AD108" s="54">
        <f>-'Cash Flow'!AD152</f>
        <v>-15923.287493771206</v>
      </c>
      <c r="AE108" s="54">
        <f>-'Cash Flow'!AE152</f>
        <v>-16016.17333748487</v>
      </c>
      <c r="AF108" s="54">
        <f>-'Cash Flow'!AF152</f>
        <v>-16109.601015286866</v>
      </c>
      <c r="AG108" s="54">
        <f>-'Cash Flow'!AG152</f>
        <v>-16203.573687876038</v>
      </c>
      <c r="AH108" s="54">
        <f>-'Cash Flow'!AH152</f>
        <v>-16298.094534388649</v>
      </c>
      <c r="AI108" s="54">
        <f>-'Cash Flow'!AI152</f>
        <v>-16393.166752505917</v>
      </c>
      <c r="AJ108" s="54">
        <f>-'Cash Flow'!AJ152</f>
        <v>-16488.7935585622</v>
      </c>
      <c r="AK108" s="54">
        <f>-'Cash Flow'!AK152</f>
        <v>-16584.978187653815</v>
      </c>
      <c r="AL108" s="54">
        <f>-'Cash Flow'!AL152</f>
        <v>-16681.723893748458</v>
      </c>
      <c r="AM108" s="54">
        <f>-'Cash Flow'!AM152</f>
        <v>-16779.033949795325</v>
      </c>
      <c r="AN108" s="12"/>
      <c r="AO108" s="12"/>
      <c r="AP108" s="12"/>
      <c r="AQ108" s="12"/>
      <c r="AR108" s="12"/>
      <c r="AS108" s="12"/>
      <c r="AT108" s="12"/>
      <c r="AU108" s="12"/>
      <c r="AV108" s="12"/>
      <c r="AW108" s="12"/>
      <c r="AX108" s="12"/>
      <c r="AY108" s="12"/>
      <c r="AZ108" s="12"/>
      <c r="BA108" s="12"/>
      <c r="BB108" s="12"/>
      <c r="BC108" s="12"/>
      <c r="BD108" s="12"/>
      <c r="BE108" s="12"/>
      <c r="BF108" s="12"/>
      <c r="BG108" s="12"/>
      <c r="BH108" s="12"/>
    </row>
    <row r="109" spans="2:133">
      <c r="B109" s="10" t="s">
        <v>233</v>
      </c>
      <c r="D109" s="54">
        <f>D107+D108</f>
        <v>966311.49209712411</v>
      </c>
      <c r="E109" s="54">
        <f>E108+D109</f>
        <v>952543.13456481474</v>
      </c>
      <c r="F109" s="54">
        <f t="shared" ref="F109:AM109" si="40">F108+E109</f>
        <v>938694.46161356696</v>
      </c>
      <c r="G109" s="54">
        <f t="shared" si="40"/>
        <v>924765.00473677018</v>
      </c>
      <c r="H109" s="54">
        <f t="shared" si="40"/>
        <v>910754.29269485874</v>
      </c>
      <c r="I109" s="54">
        <f t="shared" si="40"/>
        <v>896661.85149936948</v>
      </c>
      <c r="J109" s="54">
        <f t="shared" si="40"/>
        <v>882487.20439690654</v>
      </c>
      <c r="K109" s="54">
        <f t="shared" si="40"/>
        <v>868229.87185301259</v>
      </c>
      <c r="L109" s="54">
        <f t="shared" si="40"/>
        <v>853889.37153594592</v>
      </c>
      <c r="M109" s="54">
        <f t="shared" si="40"/>
        <v>839465.21830036305</v>
      </c>
      <c r="N109" s="54">
        <f t="shared" si="40"/>
        <v>824956.92417090596</v>
      </c>
      <c r="O109" s="436">
        <f t="shared" si="40"/>
        <v>810363.99832569365</v>
      </c>
      <c r="P109" s="54">
        <f t="shared" si="40"/>
        <v>795685.94707971765</v>
      </c>
      <c r="Q109" s="54">
        <f t="shared" si="40"/>
        <v>780922.27386814007</v>
      </c>
      <c r="R109" s="54">
        <f t="shared" si="40"/>
        <v>766072.47922949505</v>
      </c>
      <c r="S109" s="54">
        <f t="shared" si="40"/>
        <v>751136.06078879128</v>
      </c>
      <c r="T109" s="54">
        <f t="shared" si="40"/>
        <v>736112.51324051665</v>
      </c>
      <c r="U109" s="54">
        <f t="shared" si="40"/>
        <v>721001.32833154383</v>
      </c>
      <c r="V109" s="54">
        <f t="shared" si="40"/>
        <v>705801.99484393524</v>
      </c>
      <c r="W109" s="54">
        <f t="shared" si="40"/>
        <v>690513.99857764901</v>
      </c>
      <c r="X109" s="54">
        <f t="shared" si="40"/>
        <v>675136.82233314274</v>
      </c>
      <c r="Y109" s="54">
        <f t="shared" si="40"/>
        <v>659669.94589387684</v>
      </c>
      <c r="Z109" s="54">
        <f t="shared" si="40"/>
        <v>644112.84600871522</v>
      </c>
      <c r="AA109" s="436">
        <f t="shared" si="40"/>
        <v>628464.9963742235</v>
      </c>
      <c r="AB109" s="54">
        <f t="shared" si="40"/>
        <v>612725.86761686392</v>
      </c>
      <c r="AC109" s="54">
        <f t="shared" si="40"/>
        <v>596894.9272750864</v>
      </c>
      <c r="AD109" s="54">
        <f t="shared" si="40"/>
        <v>580971.63978131523</v>
      </c>
      <c r="AE109" s="54">
        <f t="shared" si="40"/>
        <v>564955.4664438304</v>
      </c>
      <c r="AF109" s="54">
        <f t="shared" si="40"/>
        <v>548845.86542854353</v>
      </c>
      <c r="AG109" s="54">
        <f t="shared" si="40"/>
        <v>532642.29174066754</v>
      </c>
      <c r="AH109" s="54">
        <f t="shared" si="40"/>
        <v>516344.19720627891</v>
      </c>
      <c r="AI109" s="54">
        <f t="shared" si="40"/>
        <v>499951.03045377298</v>
      </c>
      <c r="AJ109" s="54">
        <f t="shared" si="40"/>
        <v>483462.23689521081</v>
      </c>
      <c r="AK109" s="54">
        <f t="shared" si="40"/>
        <v>466877.25870755699</v>
      </c>
      <c r="AL109" s="54">
        <f t="shared" si="40"/>
        <v>450195.53481380851</v>
      </c>
      <c r="AM109" s="54">
        <f t="shared" si="40"/>
        <v>433416.50086401321</v>
      </c>
      <c r="AN109" s="12"/>
      <c r="AO109" s="12"/>
      <c r="AP109" s="12"/>
      <c r="AQ109" s="12"/>
      <c r="AR109" s="12"/>
      <c r="AS109" s="12"/>
      <c r="AT109" s="12"/>
      <c r="AU109" s="12"/>
      <c r="AV109" s="12"/>
      <c r="AW109" s="12"/>
      <c r="AX109" s="12"/>
      <c r="AY109" s="12"/>
      <c r="AZ109" s="12"/>
      <c r="BA109" s="12"/>
      <c r="BB109" s="12"/>
      <c r="BC109" s="12"/>
      <c r="BD109" s="12"/>
      <c r="BE109" s="12"/>
      <c r="BF109" s="12"/>
      <c r="BG109" s="12"/>
      <c r="BH109" s="12"/>
    </row>
    <row r="110" spans="2:133" s="20" customFormat="1">
      <c r="B110" s="423" t="s">
        <v>239</v>
      </c>
      <c r="C110" s="424"/>
      <c r="D110" s="425">
        <f>IF(E76&gt;'Profit &amp; Loss'!$K25,0,-CUMPRINC('Profit &amp; Loss'!$K24/12,'Profit &amp; Loss'!$K25,'Profit &amp; Loss'!$K23,D76+1,MIN(D76+12,'Profit &amp; Loss'!$K25),0))</f>
        <v>170625.54501740611</v>
      </c>
      <c r="E110" s="425">
        <f>IF(F76&gt;'Profit &amp; Loss'!$K25,0,-CUMPRINC('Profit &amp; Loss'!$K24/12,'Profit &amp; Loss'!$K25,'Profit &amp; Loss'!$K23,E76+1,MIN(E76+12,'Profit &amp; Loss'!$K25),0))</f>
        <v>171620.86069667432</v>
      </c>
      <c r="F110" s="425">
        <f>IF(G76&gt;'Profit &amp; Loss'!$K25,0,-CUMPRINC('Profit &amp; Loss'!$K24/12,'Profit &amp; Loss'!$K25,'Profit &amp; Loss'!$K23,F76+1,MIN(F76+12,'Profit &amp; Loss'!$K25),0))</f>
        <v>172621.98238407157</v>
      </c>
      <c r="G110" s="425">
        <f>IF(H76&gt;'Profit &amp; Loss'!$K25,0,-CUMPRINC('Profit &amp; Loss'!$K24/12,'Profit &amp; Loss'!$K25,'Profit &amp; Loss'!$K23,G76+1,MIN(G76+12,'Profit &amp; Loss'!$K25),0))</f>
        <v>173628.94394797867</v>
      </c>
      <c r="H110" s="425">
        <f>IF(I76&gt;'Profit &amp; Loss'!$K25,0,-CUMPRINC('Profit &amp; Loss'!$K24/12,'Profit &amp; Loss'!$K25,'Profit &amp; Loss'!$K23,H76+1,MIN(H76+12,'Profit &amp; Loss'!$K25),0))</f>
        <v>174641.77945434186</v>
      </c>
      <c r="I110" s="425">
        <f>IF(J76&gt;'Profit &amp; Loss'!$K25,0,-CUMPRINC('Profit &amp; Loss'!$K24/12,'Profit &amp; Loss'!$K25,'Profit &amp; Loss'!$K23,I76+1,MIN(I76+12,'Profit &amp; Loss'!$K25),0))</f>
        <v>175660.52316782554</v>
      </c>
      <c r="J110" s="425">
        <f>IF(K76&gt;'Profit &amp; Loss'!$K25,0,-CUMPRINC('Profit &amp; Loss'!$K24/12,'Profit &amp; Loss'!$K25,'Profit &amp; Loss'!$K23,J76+1,MIN(J76+12,'Profit &amp; Loss'!$K25),0))</f>
        <v>176685.20955297118</v>
      </c>
      <c r="K110" s="425">
        <f>IF(L76&gt;'Profit &amp; Loss'!$K25,0,-CUMPRINC('Profit &amp; Loss'!$K24/12,'Profit &amp; Loss'!$K25,'Profit &amp; Loss'!$K23,K76+1,MIN(K76+12,'Profit &amp; Loss'!$K25),0))</f>
        <v>177715.87327536353</v>
      </c>
      <c r="L110" s="425">
        <f>IF(M76&gt;'Profit &amp; Loss'!$K25,0,-CUMPRINC('Profit &amp; Loss'!$K24/12,'Profit &amp; Loss'!$K25,'Profit &amp; Loss'!$K23,L76+1,MIN(L76+12,'Profit &amp; Loss'!$K25),0))</f>
        <v>178752.54920280314</v>
      </c>
      <c r="M110" s="425">
        <f>IF(N76&gt;'Profit &amp; Loss'!$K25,0,-CUMPRINC('Profit &amp; Loss'!$K24/12,'Profit &amp; Loss'!$K25,'Profit &amp; Loss'!$K23,M76+1,MIN(M76+12,'Profit &amp; Loss'!$K25),0))</f>
        <v>179795.27240648615</v>
      </c>
      <c r="N110" s="425">
        <f>IF(O76&gt;'Profit &amp; Loss'!$K25,0,-CUMPRINC('Profit &amp; Loss'!$K24/12,'Profit &amp; Loss'!$K25,'Profit &amp; Loss'!$K23,N76+1,MIN(N76+12,'Profit &amp; Loss'!$K25),0))</f>
        <v>180844.07816219065</v>
      </c>
      <c r="O110" s="444">
        <f>IF(P76&gt;'Profit &amp; Loss'!$K25,0,-CUMPRINC('Profit &amp; Loss'!$K24/12,'Profit &amp; Loss'!$K25,'Profit &amp; Loss'!$K23,O76+1,MIN(O76+12,'Profit &amp; Loss'!$K25),0))</f>
        <v>181899.0019514701</v>
      </c>
      <c r="P110" s="425">
        <f>IF(Q76&gt;'Profit &amp; Loss'!$K25,0,-CUMPRINC('Profit &amp; Loss'!$K24/12,'Profit &amp; Loss'!$K25,'Profit &amp; Loss'!$K23,P76+1,MIN(P76+12,'Profit &amp; Loss'!$K25),0))</f>
        <v>182960.07946285367</v>
      </c>
      <c r="Q110" s="425">
        <f>IF(R76&gt;'Profit &amp; Loss'!$K25,0,-CUMPRINC('Profit &amp; Loss'!$K24/12,'Profit &amp; Loss'!$K25,'Profit &amp; Loss'!$K23,Q76+1,MIN(Q76+12,'Profit &amp; Loss'!$K25),0))</f>
        <v>184027.34659305366</v>
      </c>
      <c r="R110" s="425">
        <f>IF(S76&gt;'Profit &amp; Loss'!$K25,0,-CUMPRINC('Profit &amp; Loss'!$K24/12,'Profit &amp; Loss'!$K25,'Profit &amp; Loss'!$K23,R76+1,MIN(R76+12,'Profit &amp; Loss'!$K25),0))</f>
        <v>185100.83944817982</v>
      </c>
      <c r="S110" s="425">
        <f>IF(T76&gt;'Profit &amp; Loss'!$K25,0,-CUMPRINC('Profit &amp; Loss'!$K24/12,'Profit &amp; Loss'!$K25,'Profit &amp; Loss'!$K23,S76+1,MIN(S76+12,'Profit &amp; Loss'!$K25),0))</f>
        <v>186180.59434496087</v>
      </c>
      <c r="T110" s="425">
        <f>IF(U76&gt;'Profit &amp; Loss'!$K25,0,-CUMPRINC('Profit &amp; Loss'!$K24/12,'Profit &amp; Loss'!$K25,'Profit &amp; Loss'!$K23,T76+1,MIN(T76+12,'Profit &amp; Loss'!$K25),0))</f>
        <v>187266.64781197312</v>
      </c>
      <c r="U110" s="425">
        <f>IF(V76&gt;'Profit &amp; Loss'!$K25,0,-CUMPRINC('Profit &amp; Loss'!$K24/12,'Profit &amp; Loss'!$K25,'Profit &amp; Loss'!$K23,U76+1,MIN(U76+12,'Profit &amp; Loss'!$K25),0))</f>
        <v>188359.03659087626</v>
      </c>
      <c r="V110" s="425">
        <f>IF(W76&gt;'Profit &amp; Loss'!$K25,0,-CUMPRINC('Profit &amp; Loss'!$K24/12,'Profit &amp; Loss'!$K25,'Profit &amp; Loss'!$K23,V76+1,MIN(V76+12,'Profit &amp; Loss'!$K25),0))</f>
        <v>189457.79763765642</v>
      </c>
      <c r="W110" s="425">
        <f>IF(X76&gt;'Profit &amp; Loss'!$K25,0,-CUMPRINC('Profit &amp; Loss'!$K24/12,'Profit &amp; Loss'!$K25,'Profit &amp; Loss'!$K23,W76+1,MIN(W76+12,'Profit &amp; Loss'!$K25),0))</f>
        <v>190562.96812387608</v>
      </c>
      <c r="X110" s="425">
        <f>IF(Y76&gt;'Profit &amp; Loss'!$K25,0,-CUMPRINC('Profit &amp; Loss'!$K24/12,'Profit &amp; Loss'!$K25,'Profit &amp; Loss'!$K23,X76+1,MIN(X76+12,'Profit &amp; Loss'!$K25),0))</f>
        <v>191674.58543793202</v>
      </c>
      <c r="Y110" s="425">
        <f>IF(Z76&gt;'Profit &amp; Loss'!$K25,0,-CUMPRINC('Profit &amp; Loss'!$K24/12,'Profit &amp; Loss'!$K25,'Profit &amp; Loss'!$K23,Y76+1,MIN(Y76+12,'Profit &amp; Loss'!$K25),0))</f>
        <v>192792.68718631993</v>
      </c>
      <c r="Z110" s="425">
        <f>IF(AA76&gt;'Profit &amp; Loss'!$K25,0,-CUMPRINC('Profit &amp; Loss'!$K24/12,'Profit &amp; Loss'!$K25,'Profit &amp; Loss'!$K23,Z76+1,MIN(Z76+12,'Profit &amp; Loss'!$K25),0))</f>
        <v>193917.3111949068</v>
      </c>
      <c r="AA110" s="444">
        <f>IF(AB76&gt;'Profit &amp; Loss'!$K25,0,-CUMPRINC('Profit &amp; Loss'!$K24/12,'Profit &amp; Loss'!$K25,'Profit &amp; Loss'!$K23,AA76+1,MIN(AA76+12,'Profit &amp; Loss'!$K25),0))</f>
        <v>195048.49551021043</v>
      </c>
      <c r="AB110" s="425">
        <f>IF(AC76&gt;'Profit &amp; Loss'!$K25,0,-CUMPRINC('Profit &amp; Loss'!$K24/12,'Profit &amp; Loss'!$K25,'Profit &amp; Loss'!$K23,AB76+1,MIN(AB76+12,'Profit &amp; Loss'!$K25),0))</f>
        <v>196186.27840068669</v>
      </c>
      <c r="AC110" s="425">
        <f>IF(AD76&gt;'Profit &amp; Loss'!$K25,0,-CUMPRINC('Profit &amp; Loss'!$K24/12,'Profit &amp; Loss'!$K25,'Profit &amp; Loss'!$K23,AC76+1,MIN(AC76+12,'Profit &amp; Loss'!$K25),0))</f>
        <v>197330.698358024</v>
      </c>
      <c r="AD110" s="425">
        <f>IF(AE76&gt;'Profit &amp; Loss'!$K25,0,-CUMPRINC('Profit &amp; Loss'!$K24/12,'Profit &amp; Loss'!$K25,'Profit &amp; Loss'!$K23,AD76+1,MIN(AD76+12,'Profit &amp; Loss'!$K25),0))</f>
        <v>198481.79409844583</v>
      </c>
      <c r="AE110" s="425">
        <f>IF(AF76&gt;'Profit &amp; Loss'!$K25,0,-CUMPRINC('Profit &amp; Loss'!$K24/12,'Profit &amp; Loss'!$K25,'Profit &amp; Loss'!$K23,AE76+1,MIN(AE76+12,'Profit &amp; Loss'!$K25),0))</f>
        <v>199639.60456402009</v>
      </c>
      <c r="AF110" s="425">
        <f>IF(AG76&gt;'Profit &amp; Loss'!$K25,0,-CUMPRINC('Profit &amp; Loss'!$K24/12,'Profit &amp; Loss'!$K25,'Profit &amp; Loss'!$K23,AF76+1,MIN(AF76+12,'Profit &amp; Loss'!$K25),0))</f>
        <v>200804.16892397686</v>
      </c>
      <c r="AG110" s="425">
        <f>IF(AH76&gt;'Profit &amp; Loss'!$K25,0,-CUMPRINC('Profit &amp; Loss'!$K24/12,'Profit &amp; Loss'!$K25,'Profit &amp; Loss'!$K23,AG76+1,MIN(AG76+12,'Profit &amp; Loss'!$K25),0))</f>
        <v>201975.52657603339</v>
      </c>
      <c r="AH110" s="425">
        <f>IF(AI76&gt;'Profit &amp; Loss'!$K25,0,-CUMPRINC('Profit &amp; Loss'!$K24/12,'Profit &amp; Loss'!$K25,'Profit &amp; Loss'!$K23,AH76+1,MIN(AH76+12,'Profit &amp; Loss'!$K25),0))</f>
        <v>203153.71714772691</v>
      </c>
      <c r="AI110" s="425">
        <f>IF(AJ76&gt;'Profit &amp; Loss'!$K25,0,-CUMPRINC('Profit &amp; Loss'!$K24/12,'Profit &amp; Loss'!$K25,'Profit &amp; Loss'!$K23,AI76+1,MIN(AI76+12,'Profit &amp; Loss'!$K25),0))</f>
        <v>204338.78049775536</v>
      </c>
      <c r="AJ110" s="425">
        <f>IF(AK76&gt;'Profit &amp; Loss'!$K25,0,-CUMPRINC('Profit &amp; Loss'!$K24/12,'Profit &amp; Loss'!$K25,'Profit &amp; Loss'!$K23,AJ76+1,MIN(AJ76+12,'Profit &amp; Loss'!$K25),0))</f>
        <v>205530.75671732557</v>
      </c>
      <c r="AK110" s="425">
        <f>IF(AL76&gt;'Profit &amp; Loss'!$K25,0,-CUMPRINC('Profit &amp; Loss'!$K24/12,'Profit &amp; Loss'!$K25,'Profit &amp; Loss'!$K23,AK76+1,MIN(AK76+12,'Profit &amp; Loss'!$K25),0))</f>
        <v>206729.68613150998</v>
      </c>
      <c r="AL110" s="425">
        <f>IF(AM76&gt;'Profit &amp; Loss'!$K25,0,-CUMPRINC('Profit &amp; Loss'!$K24/12,'Profit &amp; Loss'!$K25,'Profit &amp; Loss'!$K23,AL76+1,MIN(AL76+12,'Profit &amp; Loss'!$K25),0))</f>
        <v>207935.60930061043</v>
      </c>
      <c r="AM110" s="425">
        <f>IF(AN76&gt;'Profit &amp; Loss'!$K25,0,-CUMPRINC('Profit &amp; Loss'!$K24/12,'Profit &amp; Loss'!$K25,'Profit &amp; Loss'!$K23,AM76+1,MIN(AM76+12,'Profit &amp; Loss'!$K25),0))</f>
        <v>209148.5670215307</v>
      </c>
      <c r="AN110" s="21"/>
      <c r="AO110" s="21"/>
      <c r="AP110" s="21"/>
      <c r="AQ110" s="21"/>
      <c r="AR110" s="21"/>
      <c r="AS110" s="21"/>
      <c r="AT110" s="21"/>
      <c r="AU110" s="21"/>
      <c r="AV110" s="21"/>
      <c r="AW110" s="21"/>
      <c r="AX110" s="21"/>
      <c r="AY110" s="21"/>
      <c r="AZ110" s="21"/>
      <c r="BA110" s="21"/>
      <c r="BB110" s="21"/>
      <c r="BC110" s="21"/>
      <c r="BD110" s="21"/>
      <c r="BE110" s="21"/>
      <c r="BF110" s="21"/>
      <c r="BG110" s="21"/>
      <c r="BH110" s="21"/>
    </row>
    <row r="111" spans="2:133" s="20" customFormat="1" ht="17" thickBot="1">
      <c r="B111" s="426" t="s">
        <v>240</v>
      </c>
      <c r="C111" s="427"/>
      <c r="D111" s="428">
        <f>D109-D110</f>
        <v>795685.947079718</v>
      </c>
      <c r="E111" s="428">
        <f t="shared" ref="E111:AM111" si="41">E109-E110</f>
        <v>780922.27386814042</v>
      </c>
      <c r="F111" s="428">
        <f t="shared" si="41"/>
        <v>766072.47922949539</v>
      </c>
      <c r="G111" s="428">
        <f t="shared" si="41"/>
        <v>751136.06078879151</v>
      </c>
      <c r="H111" s="428">
        <f t="shared" si="41"/>
        <v>736112.51324051688</v>
      </c>
      <c r="I111" s="428">
        <f t="shared" si="41"/>
        <v>721001.32833154395</v>
      </c>
      <c r="J111" s="428">
        <f t="shared" si="41"/>
        <v>705801.99484393536</v>
      </c>
      <c r="K111" s="428">
        <f t="shared" si="41"/>
        <v>690513.99857764901</v>
      </c>
      <c r="L111" s="428">
        <f t="shared" si="41"/>
        <v>675136.82233314274</v>
      </c>
      <c r="M111" s="428">
        <f t="shared" si="41"/>
        <v>659669.94589387695</v>
      </c>
      <c r="N111" s="428">
        <f t="shared" si="41"/>
        <v>644112.84600871534</v>
      </c>
      <c r="O111" s="445">
        <f t="shared" si="41"/>
        <v>628464.99637422361</v>
      </c>
      <c r="P111" s="428">
        <f t="shared" si="41"/>
        <v>612725.86761686392</v>
      </c>
      <c r="Q111" s="428">
        <f t="shared" si="41"/>
        <v>596894.9272750864</v>
      </c>
      <c r="R111" s="428">
        <f t="shared" si="41"/>
        <v>580971.63978131523</v>
      </c>
      <c r="S111" s="428">
        <f t="shared" si="41"/>
        <v>564955.4664438304</v>
      </c>
      <c r="T111" s="428">
        <f t="shared" si="41"/>
        <v>548845.86542854353</v>
      </c>
      <c r="U111" s="428">
        <f t="shared" si="41"/>
        <v>532642.29174066754</v>
      </c>
      <c r="V111" s="428">
        <f t="shared" si="41"/>
        <v>516344.1972062788</v>
      </c>
      <c r="W111" s="428">
        <f t="shared" si="41"/>
        <v>499951.03045377292</v>
      </c>
      <c r="X111" s="428">
        <f t="shared" si="41"/>
        <v>483462.23689521069</v>
      </c>
      <c r="Y111" s="428">
        <f t="shared" si="41"/>
        <v>466877.25870755687</v>
      </c>
      <c r="Z111" s="428">
        <f t="shared" si="41"/>
        <v>450195.53481380839</v>
      </c>
      <c r="AA111" s="445">
        <f t="shared" si="41"/>
        <v>433416.5008640131</v>
      </c>
      <c r="AB111" s="428">
        <f t="shared" si="41"/>
        <v>416539.58921617724</v>
      </c>
      <c r="AC111" s="428">
        <f t="shared" si="41"/>
        <v>399564.2289170624</v>
      </c>
      <c r="AD111" s="428">
        <f t="shared" si="41"/>
        <v>382489.84568286943</v>
      </c>
      <c r="AE111" s="428">
        <f t="shared" si="41"/>
        <v>365315.86187981034</v>
      </c>
      <c r="AF111" s="428">
        <f t="shared" si="41"/>
        <v>348041.6965045667</v>
      </c>
      <c r="AG111" s="428">
        <f t="shared" si="41"/>
        <v>330666.76516463415</v>
      </c>
      <c r="AH111" s="428">
        <f t="shared" si="41"/>
        <v>313190.480058552</v>
      </c>
      <c r="AI111" s="428">
        <f t="shared" si="41"/>
        <v>295612.24995601759</v>
      </c>
      <c r="AJ111" s="428">
        <f t="shared" si="41"/>
        <v>277931.48017788527</v>
      </c>
      <c r="AK111" s="428">
        <f t="shared" si="41"/>
        <v>260147.57257604701</v>
      </c>
      <c r="AL111" s="428">
        <f t="shared" si="41"/>
        <v>242259.92551319808</v>
      </c>
      <c r="AM111" s="428">
        <f t="shared" si="41"/>
        <v>224267.93384248251</v>
      </c>
      <c r="AN111" s="21"/>
      <c r="AO111" s="21"/>
      <c r="AP111" s="21"/>
      <c r="AQ111" s="21"/>
      <c r="AR111" s="21"/>
      <c r="AS111" s="21"/>
      <c r="AT111" s="21"/>
      <c r="AU111" s="21"/>
      <c r="AV111" s="21"/>
      <c r="AW111" s="21"/>
      <c r="AX111" s="21"/>
      <c r="AY111" s="21"/>
      <c r="AZ111" s="21"/>
      <c r="BA111" s="21"/>
      <c r="BB111" s="21"/>
      <c r="BC111" s="21"/>
      <c r="BD111" s="21"/>
      <c r="BE111" s="21"/>
      <c r="BF111" s="21"/>
      <c r="BG111" s="21"/>
      <c r="BH111" s="21"/>
    </row>
    <row r="112" spans="2:133" ht="20" customHeight="1" thickTop="1">
      <c r="D112" s="54"/>
      <c r="E112" s="54"/>
      <c r="F112" s="55"/>
      <c r="G112" s="69"/>
      <c r="H112" s="69"/>
      <c r="I112" s="69"/>
      <c r="J112" s="69"/>
      <c r="K112" s="54"/>
      <c r="L112" s="54"/>
      <c r="M112" s="54"/>
      <c r="N112" s="54"/>
      <c r="O112" s="436"/>
      <c r="P112" s="53"/>
      <c r="Q112" s="54"/>
      <c r="R112" s="54"/>
      <c r="S112" s="54"/>
      <c r="T112" s="54"/>
      <c r="U112" s="54"/>
      <c r="V112" s="54"/>
      <c r="W112" s="54"/>
      <c r="X112" s="54"/>
      <c r="Y112" s="54"/>
      <c r="Z112" s="54"/>
      <c r="AA112" s="436"/>
      <c r="AB112" s="53"/>
      <c r="AC112" s="54"/>
      <c r="AD112" s="54"/>
      <c r="AE112" s="54"/>
      <c r="AF112" s="54"/>
      <c r="AG112" s="54"/>
      <c r="AH112" s="54"/>
      <c r="AI112" s="54"/>
      <c r="AJ112" s="54"/>
      <c r="AK112" s="54"/>
      <c r="AL112" s="54"/>
      <c r="AM112" s="54"/>
      <c r="AN112" s="12"/>
      <c r="AO112" s="12"/>
      <c r="AP112" s="12"/>
      <c r="AQ112" s="12"/>
      <c r="AR112" s="12"/>
      <c r="AS112" s="12"/>
      <c r="AT112" s="12"/>
      <c r="AU112" s="12"/>
      <c r="AV112" s="12"/>
      <c r="AW112" s="12"/>
      <c r="AX112" s="12"/>
      <c r="AY112" s="12"/>
      <c r="AZ112" s="12"/>
      <c r="BA112" s="12"/>
      <c r="BB112" s="12"/>
      <c r="BC112" s="12"/>
      <c r="BD112" s="12"/>
      <c r="BE112" s="12"/>
      <c r="BF112" s="12"/>
      <c r="BG112" s="12"/>
      <c r="BH112" s="12"/>
    </row>
    <row r="113" spans="2:133" s="20" customFormat="1" ht="17" thickBot="1">
      <c r="B113" s="416" t="s">
        <v>247</v>
      </c>
      <c r="C113" s="414"/>
      <c r="D113" s="418"/>
      <c r="E113" s="418"/>
      <c r="F113" s="418"/>
      <c r="G113" s="418"/>
      <c r="H113" s="418"/>
      <c r="I113" s="418"/>
      <c r="J113" s="418"/>
      <c r="K113" s="418"/>
      <c r="L113" s="418"/>
      <c r="M113" s="418"/>
      <c r="N113" s="418"/>
      <c r="O113" s="442"/>
      <c r="P113" s="418"/>
      <c r="Q113" s="418"/>
      <c r="R113" s="418"/>
      <c r="S113" s="418"/>
      <c r="T113" s="418"/>
      <c r="U113" s="418"/>
      <c r="V113" s="418"/>
      <c r="W113" s="418"/>
      <c r="X113" s="418"/>
      <c r="Y113" s="418"/>
      <c r="Z113" s="418"/>
      <c r="AA113" s="442"/>
      <c r="AB113" s="418"/>
      <c r="AC113" s="418"/>
      <c r="AD113" s="418"/>
      <c r="AE113" s="418"/>
      <c r="AF113" s="418"/>
      <c r="AG113" s="418"/>
      <c r="AH113" s="418"/>
      <c r="AI113" s="418"/>
      <c r="AJ113" s="418"/>
      <c r="AK113" s="418"/>
      <c r="AL113" s="418"/>
      <c r="AM113" s="418"/>
      <c r="AN113" s="12"/>
      <c r="AO113" s="12"/>
      <c r="AP113" s="12"/>
      <c r="AQ113" s="12"/>
      <c r="AR113" s="12"/>
      <c r="AS113" s="12"/>
      <c r="AT113" s="12"/>
      <c r="AU113" s="12"/>
      <c r="AV113" s="12"/>
      <c r="AW113" s="12"/>
      <c r="AX113" s="12"/>
      <c r="AY113" s="39"/>
      <c r="AZ113" s="39"/>
      <c r="BA113" s="39"/>
      <c r="BB113" s="39"/>
      <c r="BC113" s="39"/>
      <c r="BD113" s="39"/>
      <c r="BE113" s="39"/>
      <c r="BF113" s="39"/>
      <c r="BG113" s="39"/>
      <c r="BH113" s="39"/>
      <c r="BI113" s="39"/>
      <c r="BJ113" s="39"/>
      <c r="BK113" s="39"/>
      <c r="BL113" s="39"/>
      <c r="BM113" s="39"/>
      <c r="BN113" s="39"/>
      <c r="BO113" s="39"/>
      <c r="BP113" s="39"/>
      <c r="BQ113" s="39"/>
      <c r="BR113" s="39"/>
      <c r="BS113" s="39"/>
      <c r="BT113" s="39"/>
      <c r="BU113" s="39"/>
      <c r="BV113" s="39"/>
      <c r="BW113" s="39"/>
      <c r="BX113" s="39"/>
      <c r="BY113" s="39"/>
      <c r="BZ113" s="39"/>
      <c r="CA113" s="39"/>
      <c r="CB113" s="39"/>
      <c r="CC113" s="39"/>
      <c r="CD113" s="39"/>
      <c r="CE113" s="39"/>
      <c r="CF113" s="39"/>
      <c r="CG113" s="39"/>
      <c r="CH113" s="39"/>
      <c r="CI113" s="39"/>
      <c r="CJ113" s="39"/>
      <c r="CK113" s="39"/>
      <c r="CL113" s="39"/>
      <c r="CM113" s="39"/>
      <c r="CN113" s="39"/>
      <c r="CO113" s="39"/>
      <c r="CP113" s="39"/>
      <c r="CQ113" s="39"/>
      <c r="CR113" s="39"/>
      <c r="CS113" s="39"/>
      <c r="CT113" s="39"/>
      <c r="CU113" s="39"/>
      <c r="CV113" s="39"/>
      <c r="CW113" s="39"/>
      <c r="CX113" s="39"/>
      <c r="CY113" s="39"/>
      <c r="CZ113" s="39"/>
      <c r="DA113" s="39"/>
      <c r="DB113" s="39"/>
      <c r="DC113" s="39"/>
      <c r="DD113" s="39"/>
      <c r="DE113" s="39"/>
      <c r="DF113" s="39"/>
      <c r="DG113" s="39"/>
      <c r="DH113" s="39"/>
      <c r="DI113" s="39"/>
      <c r="DJ113" s="39"/>
      <c r="DK113" s="39"/>
      <c r="DL113" s="39"/>
      <c r="DM113" s="39"/>
      <c r="DN113" s="39"/>
      <c r="DO113" s="39"/>
      <c r="DP113" s="39"/>
      <c r="DQ113" s="39"/>
      <c r="DR113" s="39"/>
      <c r="DS113" s="39"/>
      <c r="DT113" s="39"/>
      <c r="DU113" s="39"/>
      <c r="DV113" s="39"/>
      <c r="DW113" s="39"/>
      <c r="DX113" s="39"/>
      <c r="DY113" s="39"/>
      <c r="DZ113" s="39"/>
      <c r="EA113" s="39"/>
      <c r="EB113" s="39"/>
      <c r="EC113" s="39"/>
    </row>
    <row r="114" spans="2:133">
      <c r="B114" s="10" t="s">
        <v>43</v>
      </c>
      <c r="D114" s="54"/>
      <c r="E114" s="54">
        <f t="shared" ref="E114:J114" si="42">D117</f>
        <v>-69119</v>
      </c>
      <c r="F114" s="54">
        <f t="shared" si="42"/>
        <v>-66152.399999999994</v>
      </c>
      <c r="G114" s="54">
        <f t="shared" si="42"/>
        <v>0</v>
      </c>
      <c r="H114" s="54">
        <f t="shared" si="42"/>
        <v>4868.7999999999993</v>
      </c>
      <c r="I114" s="54">
        <f t="shared" si="42"/>
        <v>10411.599999999999</v>
      </c>
      <c r="J114" s="54">
        <f t="shared" si="42"/>
        <v>0</v>
      </c>
      <c r="K114" s="54">
        <f t="shared" ref="K114:AM114" si="43">J117</f>
        <v>8340.7999999999993</v>
      </c>
      <c r="L114" s="54">
        <f t="shared" si="43"/>
        <v>17926.599999999999</v>
      </c>
      <c r="M114" s="54">
        <f t="shared" si="43"/>
        <v>0</v>
      </c>
      <c r="N114" s="54">
        <f t="shared" si="43"/>
        <v>9915.7999999999993</v>
      </c>
      <c r="O114" s="436">
        <f t="shared" si="43"/>
        <v>20181.599999999999</v>
      </c>
      <c r="P114" s="54">
        <f t="shared" si="43"/>
        <v>0</v>
      </c>
      <c r="Q114" s="54">
        <f t="shared" si="43"/>
        <v>9285.6</v>
      </c>
      <c r="R114" s="54">
        <f t="shared" si="43"/>
        <v>20849</v>
      </c>
      <c r="S114" s="54">
        <f t="shared" si="43"/>
        <v>0</v>
      </c>
      <c r="T114" s="54">
        <f t="shared" si="43"/>
        <v>12119</v>
      </c>
      <c r="U114" s="54">
        <f t="shared" si="43"/>
        <v>25055.8</v>
      </c>
      <c r="V114" s="54">
        <f t="shared" si="43"/>
        <v>0</v>
      </c>
      <c r="W114" s="54">
        <f t="shared" si="43"/>
        <v>14724.4</v>
      </c>
      <c r="X114" s="54">
        <f t="shared" si="43"/>
        <v>29858.799999999999</v>
      </c>
      <c r="Y114" s="54">
        <f t="shared" si="43"/>
        <v>0</v>
      </c>
      <c r="Z114" s="54">
        <f t="shared" si="43"/>
        <v>15954.4</v>
      </c>
      <c r="AA114" s="436">
        <f t="shared" si="43"/>
        <v>32222.199999999997</v>
      </c>
      <c r="AB114" s="54">
        <f t="shared" si="43"/>
        <v>0</v>
      </c>
      <c r="AC114" s="54">
        <f t="shared" si="43"/>
        <v>15865.4</v>
      </c>
      <c r="AD114" s="54">
        <f t="shared" si="43"/>
        <v>33974</v>
      </c>
      <c r="AE114" s="54">
        <f t="shared" si="43"/>
        <v>0</v>
      </c>
      <c r="AF114" s="54">
        <f t="shared" si="43"/>
        <v>18559.8</v>
      </c>
      <c r="AG114" s="54">
        <f t="shared" si="43"/>
        <v>37327.599999999999</v>
      </c>
      <c r="AH114" s="54">
        <f t="shared" si="43"/>
        <v>0</v>
      </c>
      <c r="AI114" s="54">
        <f t="shared" si="43"/>
        <v>19183.8</v>
      </c>
      <c r="AJ114" s="54">
        <f t="shared" si="43"/>
        <v>38463.199999999997</v>
      </c>
      <c r="AK114" s="54">
        <f t="shared" si="43"/>
        <v>0</v>
      </c>
      <c r="AL114" s="54">
        <f t="shared" si="43"/>
        <v>19470.599999999999</v>
      </c>
      <c r="AM114" s="54">
        <f t="shared" si="43"/>
        <v>39036.799999999996</v>
      </c>
      <c r="AN114" s="12"/>
      <c r="AO114" s="12"/>
      <c r="AP114" s="12"/>
      <c r="AQ114" s="12"/>
      <c r="AR114" s="12"/>
      <c r="AS114" s="12"/>
      <c r="AT114" s="12"/>
      <c r="AU114" s="12"/>
      <c r="AV114" s="12"/>
      <c r="AW114" s="12"/>
      <c r="AX114" s="12"/>
      <c r="AY114" s="12"/>
      <c r="AZ114" s="12"/>
      <c r="BA114" s="12"/>
      <c r="BB114" s="12"/>
      <c r="BC114" s="12"/>
      <c r="BD114" s="12"/>
      <c r="BE114" s="12"/>
      <c r="BF114" s="12"/>
      <c r="BG114" s="12"/>
      <c r="BH114" s="12"/>
    </row>
    <row r="115" spans="2:133">
      <c r="B115" s="10" t="s">
        <v>242</v>
      </c>
      <c r="D115" s="54">
        <f>'Cash Flow'!D118</f>
        <v>-7119</v>
      </c>
      <c r="E115" s="54">
        <f>'Cash Flow'!E118</f>
        <v>2966.6</v>
      </c>
      <c r="F115" s="54">
        <f>'Cash Flow'!F118</f>
        <v>4152.4000000000005</v>
      </c>
      <c r="G115" s="54">
        <f>'Cash Flow'!G118</f>
        <v>4868.7999999999993</v>
      </c>
      <c r="H115" s="54">
        <f>'Cash Flow'!H118</f>
        <v>5542.7999999999993</v>
      </c>
      <c r="I115" s="54">
        <f>'Cash Flow'!I118</f>
        <v>-10411.600000000002</v>
      </c>
      <c r="J115" s="54">
        <f>'Cash Flow'!J118</f>
        <v>8340.7999999999993</v>
      </c>
      <c r="K115" s="54">
        <f>'Cash Flow'!K118</f>
        <v>9585.7999999999993</v>
      </c>
      <c r="L115" s="54">
        <f>'Cash Flow'!L118</f>
        <v>-17926.599999999999</v>
      </c>
      <c r="M115" s="54">
        <f>'Cash Flow'!M118</f>
        <v>9915.7999999999993</v>
      </c>
      <c r="N115" s="54">
        <f>'Cash Flow'!N118</f>
        <v>10265.799999999999</v>
      </c>
      <c r="O115" s="436">
        <f>'Cash Flow'!O118</f>
        <v>-20181.599999999999</v>
      </c>
      <c r="P115" s="54">
        <f>'Cash Flow'!P118</f>
        <v>9285.6</v>
      </c>
      <c r="Q115" s="54">
        <f>'Cash Flow'!Q118</f>
        <v>11563.4</v>
      </c>
      <c r="R115" s="54">
        <f>'Cash Flow'!R118</f>
        <v>-20849</v>
      </c>
      <c r="S115" s="54">
        <f>'Cash Flow'!S118</f>
        <v>12119</v>
      </c>
      <c r="T115" s="54">
        <f>'Cash Flow'!T118</f>
        <v>12936.8</v>
      </c>
      <c r="U115" s="54">
        <f>'Cash Flow'!U118</f>
        <v>-25055.800000000003</v>
      </c>
      <c r="V115" s="54">
        <f>'Cash Flow'!V118</f>
        <v>14724.4</v>
      </c>
      <c r="W115" s="54">
        <f>'Cash Flow'!W118</f>
        <v>15134.4</v>
      </c>
      <c r="X115" s="54">
        <f>'Cash Flow'!X118</f>
        <v>-29858.799999999996</v>
      </c>
      <c r="Y115" s="54">
        <f>'Cash Flow'!Y118</f>
        <v>15954.4</v>
      </c>
      <c r="Z115" s="54">
        <f>'Cash Flow'!Z118</f>
        <v>16267.8</v>
      </c>
      <c r="AA115" s="436">
        <f>'Cash Flow'!AA118</f>
        <v>-32222.199999999997</v>
      </c>
      <c r="AB115" s="54">
        <f>'Cash Flow'!AB118</f>
        <v>15865.4</v>
      </c>
      <c r="AC115" s="54">
        <f>'Cash Flow'!AC118</f>
        <v>18108.599999999999</v>
      </c>
      <c r="AD115" s="54">
        <f>'Cash Flow'!AD118</f>
        <v>-33974</v>
      </c>
      <c r="AE115" s="54">
        <f>'Cash Flow'!AE118</f>
        <v>18559.8</v>
      </c>
      <c r="AF115" s="54">
        <f>'Cash Flow'!AF118</f>
        <v>18767.8</v>
      </c>
      <c r="AG115" s="54">
        <f>'Cash Flow'!AG118</f>
        <v>-37327.599999999991</v>
      </c>
      <c r="AH115" s="54">
        <f>'Cash Flow'!AH118</f>
        <v>19183.8</v>
      </c>
      <c r="AI115" s="54">
        <f>'Cash Flow'!AI118</f>
        <v>19279.400000000001</v>
      </c>
      <c r="AJ115" s="54">
        <f>'Cash Flow'!AJ118</f>
        <v>-38463.199999999997</v>
      </c>
      <c r="AK115" s="54">
        <f>'Cash Flow'!AK118</f>
        <v>19470.599999999999</v>
      </c>
      <c r="AL115" s="54">
        <f>'Cash Flow'!AL118</f>
        <v>19566.199999999997</v>
      </c>
      <c r="AM115" s="54">
        <f>'Cash Flow'!AM118</f>
        <v>-39036.799999999988</v>
      </c>
      <c r="AN115" s="12"/>
      <c r="AO115" s="12"/>
      <c r="AP115" s="12"/>
      <c r="AQ115" s="12"/>
      <c r="AR115" s="12"/>
      <c r="AS115" s="12"/>
      <c r="AT115" s="12"/>
      <c r="AU115" s="12"/>
      <c r="AV115" s="12"/>
      <c r="AW115" s="12"/>
      <c r="AX115" s="12"/>
      <c r="AY115" s="12"/>
      <c r="AZ115" s="12"/>
      <c r="BA115" s="12"/>
      <c r="BB115" s="12"/>
      <c r="BC115" s="12"/>
      <c r="BD115" s="12"/>
      <c r="BE115" s="12"/>
      <c r="BF115" s="12"/>
      <c r="BG115" s="12"/>
      <c r="BH115" s="12"/>
    </row>
    <row r="116" spans="2:133">
      <c r="B116" s="10" t="s">
        <v>241</v>
      </c>
      <c r="D116" s="54">
        <f>'Cash Flow'!D122</f>
        <v>-62000</v>
      </c>
      <c r="E116" s="54">
        <f>'Cash Flow'!E122</f>
        <v>0</v>
      </c>
      <c r="F116" s="54">
        <f>'Cash Flow'!F122</f>
        <v>62000</v>
      </c>
      <c r="G116" s="54">
        <f>'Cash Flow'!G122</f>
        <v>0</v>
      </c>
      <c r="H116" s="54">
        <f>'Cash Flow'!H122</f>
        <v>0</v>
      </c>
      <c r="I116" s="54">
        <f>'Cash Flow'!I122</f>
        <v>0</v>
      </c>
      <c r="J116" s="54">
        <f>'Cash Flow'!J122</f>
        <v>0</v>
      </c>
      <c r="K116" s="54">
        <f>'Cash Flow'!K122</f>
        <v>0</v>
      </c>
      <c r="L116" s="54">
        <f>'Cash Flow'!L122</f>
        <v>0</v>
      </c>
      <c r="M116" s="54">
        <f>'Cash Flow'!M122</f>
        <v>0</v>
      </c>
      <c r="N116" s="54">
        <f>'Cash Flow'!N122</f>
        <v>0</v>
      </c>
      <c r="O116" s="436">
        <f>'Cash Flow'!O122</f>
        <v>0</v>
      </c>
      <c r="P116" s="54">
        <f>'Cash Flow'!P122</f>
        <v>0</v>
      </c>
      <c r="Q116" s="54">
        <f>'Cash Flow'!Q122</f>
        <v>0</v>
      </c>
      <c r="R116" s="54">
        <f>'Cash Flow'!R122</f>
        <v>0</v>
      </c>
      <c r="S116" s="54">
        <f>'Cash Flow'!S122</f>
        <v>0</v>
      </c>
      <c r="T116" s="54">
        <f>'Cash Flow'!T122</f>
        <v>0</v>
      </c>
      <c r="U116" s="54">
        <f>'Cash Flow'!U122</f>
        <v>0</v>
      </c>
      <c r="V116" s="54">
        <f>'Cash Flow'!V122</f>
        <v>0</v>
      </c>
      <c r="W116" s="54">
        <f>'Cash Flow'!W122</f>
        <v>0</v>
      </c>
      <c r="X116" s="54">
        <f>'Cash Flow'!X122</f>
        <v>0</v>
      </c>
      <c r="Y116" s="54">
        <f>'Cash Flow'!Y122</f>
        <v>0</v>
      </c>
      <c r="Z116" s="54">
        <f>'Cash Flow'!Z122</f>
        <v>0</v>
      </c>
      <c r="AA116" s="436">
        <f>'Cash Flow'!AA122</f>
        <v>0</v>
      </c>
      <c r="AB116" s="54">
        <f>'Cash Flow'!AB122</f>
        <v>0</v>
      </c>
      <c r="AC116" s="54">
        <f>'Cash Flow'!AC122</f>
        <v>0</v>
      </c>
      <c r="AD116" s="54">
        <f>'Cash Flow'!AD122</f>
        <v>0</v>
      </c>
      <c r="AE116" s="54">
        <f>'Cash Flow'!AE122</f>
        <v>0</v>
      </c>
      <c r="AF116" s="54">
        <f>'Cash Flow'!AF122</f>
        <v>0</v>
      </c>
      <c r="AG116" s="54">
        <f>'Cash Flow'!AG122</f>
        <v>0</v>
      </c>
      <c r="AH116" s="54">
        <f>'Cash Flow'!AH122</f>
        <v>0</v>
      </c>
      <c r="AI116" s="54">
        <f>'Cash Flow'!AI122</f>
        <v>0</v>
      </c>
      <c r="AJ116" s="54">
        <f>'Cash Flow'!AJ122</f>
        <v>0</v>
      </c>
      <c r="AK116" s="54">
        <f>'Cash Flow'!AK122</f>
        <v>0</v>
      </c>
      <c r="AL116" s="54">
        <f>'Cash Flow'!AL122</f>
        <v>0</v>
      </c>
      <c r="AM116" s="54">
        <f>'Cash Flow'!AM122</f>
        <v>0</v>
      </c>
      <c r="AN116" s="12"/>
      <c r="AO116" s="12"/>
      <c r="AP116" s="12"/>
      <c r="AQ116" s="12"/>
      <c r="AR116" s="12"/>
      <c r="AS116" s="12"/>
      <c r="AT116" s="12"/>
      <c r="AU116" s="12"/>
      <c r="AV116" s="12"/>
      <c r="AW116" s="12"/>
      <c r="AX116" s="12"/>
      <c r="AY116" s="12"/>
      <c r="AZ116" s="12"/>
      <c r="BA116" s="12"/>
      <c r="BB116" s="12"/>
      <c r="BC116" s="12"/>
      <c r="BD116" s="12"/>
      <c r="BE116" s="12"/>
      <c r="BF116" s="12"/>
      <c r="BG116" s="12"/>
      <c r="BH116" s="12"/>
    </row>
    <row r="117" spans="2:133" s="59" customFormat="1" ht="20" customHeight="1" thickBot="1">
      <c r="B117" s="420" t="s">
        <v>237</v>
      </c>
      <c r="C117" s="421"/>
      <c r="D117" s="422">
        <f t="shared" ref="D117:AM117" si="44">D114+SUM(D115:D116)</f>
        <v>-69119</v>
      </c>
      <c r="E117" s="422">
        <f t="shared" si="44"/>
        <v>-66152.399999999994</v>
      </c>
      <c r="F117" s="422">
        <f t="shared" si="44"/>
        <v>0</v>
      </c>
      <c r="G117" s="422">
        <f t="shared" si="44"/>
        <v>4868.7999999999993</v>
      </c>
      <c r="H117" s="422">
        <f t="shared" si="44"/>
        <v>10411.599999999999</v>
      </c>
      <c r="I117" s="422">
        <f t="shared" si="44"/>
        <v>0</v>
      </c>
      <c r="J117" s="422">
        <f t="shared" si="44"/>
        <v>8340.7999999999993</v>
      </c>
      <c r="K117" s="422">
        <f t="shared" si="44"/>
        <v>17926.599999999999</v>
      </c>
      <c r="L117" s="422">
        <f t="shared" si="44"/>
        <v>0</v>
      </c>
      <c r="M117" s="422">
        <f t="shared" si="44"/>
        <v>9915.7999999999993</v>
      </c>
      <c r="N117" s="422">
        <f t="shared" si="44"/>
        <v>20181.599999999999</v>
      </c>
      <c r="O117" s="443">
        <f t="shared" si="44"/>
        <v>0</v>
      </c>
      <c r="P117" s="422">
        <f t="shared" si="44"/>
        <v>9285.6</v>
      </c>
      <c r="Q117" s="422">
        <f t="shared" si="44"/>
        <v>20849</v>
      </c>
      <c r="R117" s="422">
        <f t="shared" si="44"/>
        <v>0</v>
      </c>
      <c r="S117" s="422">
        <f t="shared" si="44"/>
        <v>12119</v>
      </c>
      <c r="T117" s="422">
        <f t="shared" si="44"/>
        <v>25055.8</v>
      </c>
      <c r="U117" s="422">
        <f t="shared" si="44"/>
        <v>0</v>
      </c>
      <c r="V117" s="422">
        <f t="shared" si="44"/>
        <v>14724.4</v>
      </c>
      <c r="W117" s="422">
        <f t="shared" si="44"/>
        <v>29858.799999999999</v>
      </c>
      <c r="X117" s="422">
        <f t="shared" si="44"/>
        <v>0</v>
      </c>
      <c r="Y117" s="422">
        <f t="shared" si="44"/>
        <v>15954.4</v>
      </c>
      <c r="Z117" s="422">
        <f t="shared" si="44"/>
        <v>32222.199999999997</v>
      </c>
      <c r="AA117" s="443">
        <f t="shared" si="44"/>
        <v>0</v>
      </c>
      <c r="AB117" s="422">
        <f t="shared" si="44"/>
        <v>15865.4</v>
      </c>
      <c r="AC117" s="422">
        <f t="shared" si="44"/>
        <v>33974</v>
      </c>
      <c r="AD117" s="422">
        <f t="shared" si="44"/>
        <v>0</v>
      </c>
      <c r="AE117" s="422">
        <f t="shared" si="44"/>
        <v>18559.8</v>
      </c>
      <c r="AF117" s="422">
        <f t="shared" si="44"/>
        <v>37327.599999999999</v>
      </c>
      <c r="AG117" s="422">
        <f t="shared" si="44"/>
        <v>0</v>
      </c>
      <c r="AH117" s="422">
        <f t="shared" si="44"/>
        <v>19183.8</v>
      </c>
      <c r="AI117" s="422">
        <f t="shared" si="44"/>
        <v>38463.199999999997</v>
      </c>
      <c r="AJ117" s="422">
        <f t="shared" si="44"/>
        <v>0</v>
      </c>
      <c r="AK117" s="422">
        <f t="shared" si="44"/>
        <v>19470.599999999999</v>
      </c>
      <c r="AL117" s="422">
        <f t="shared" si="44"/>
        <v>39036.799999999996</v>
      </c>
      <c r="AM117" s="422">
        <f t="shared" si="44"/>
        <v>0</v>
      </c>
      <c r="AN117" s="58"/>
      <c r="AO117" s="58"/>
      <c r="AP117" s="58"/>
      <c r="AQ117" s="58"/>
      <c r="AR117" s="58"/>
      <c r="AS117" s="58"/>
      <c r="AT117" s="58"/>
      <c r="AU117" s="58"/>
      <c r="AV117" s="58"/>
      <c r="AW117" s="58"/>
      <c r="AX117" s="58"/>
      <c r="AY117" s="67"/>
      <c r="AZ117" s="67"/>
      <c r="BA117" s="67"/>
      <c r="BB117" s="67"/>
      <c r="BC117" s="67"/>
      <c r="BD117" s="67"/>
      <c r="BE117" s="67"/>
      <c r="BF117" s="67"/>
      <c r="BG117" s="67"/>
      <c r="BH117" s="67"/>
      <c r="BI117" s="67"/>
      <c r="BJ117" s="67"/>
      <c r="BK117" s="67"/>
      <c r="BL117" s="67"/>
      <c r="BM117" s="67"/>
      <c r="BN117" s="67"/>
      <c r="BO117" s="67"/>
      <c r="BP117" s="67"/>
      <c r="BQ117" s="67"/>
      <c r="BR117" s="67"/>
      <c r="BS117" s="67"/>
      <c r="BT117" s="67"/>
      <c r="BU117" s="67"/>
      <c r="BV117" s="67"/>
      <c r="BW117" s="67"/>
      <c r="BX117" s="67"/>
      <c r="BY117" s="67"/>
      <c r="BZ117" s="67"/>
      <c r="CA117" s="67"/>
      <c r="CB117" s="67"/>
      <c r="CC117" s="67"/>
      <c r="CD117" s="67"/>
      <c r="CE117" s="67"/>
      <c r="CF117" s="67"/>
      <c r="CG117" s="67"/>
      <c r="CH117" s="67"/>
      <c r="CI117" s="67"/>
      <c r="CJ117" s="67"/>
      <c r="CK117" s="67"/>
      <c r="CL117" s="67"/>
      <c r="CM117" s="67"/>
      <c r="CN117" s="67"/>
      <c r="CO117" s="67"/>
      <c r="CP117" s="67"/>
      <c r="CQ117" s="67"/>
      <c r="CR117" s="67"/>
      <c r="CS117" s="67"/>
      <c r="CT117" s="67"/>
      <c r="CU117" s="67"/>
      <c r="CV117" s="67"/>
      <c r="CW117" s="67"/>
      <c r="CX117" s="67"/>
      <c r="CY117" s="67"/>
      <c r="CZ117" s="67"/>
      <c r="DA117" s="67"/>
      <c r="DB117" s="67"/>
      <c r="DC117" s="67"/>
      <c r="DD117" s="67"/>
      <c r="DE117" s="67"/>
      <c r="DF117" s="67"/>
      <c r="DG117" s="67"/>
      <c r="DH117" s="67"/>
      <c r="DI117" s="67"/>
      <c r="DJ117" s="67"/>
      <c r="DK117" s="67"/>
      <c r="DL117" s="67"/>
      <c r="DM117" s="67"/>
      <c r="DN117" s="67"/>
      <c r="DO117" s="67"/>
      <c r="DP117" s="67"/>
      <c r="DQ117" s="67"/>
      <c r="DR117" s="67"/>
      <c r="DS117" s="67"/>
      <c r="DT117" s="67"/>
      <c r="DU117" s="67"/>
      <c r="DV117" s="67"/>
      <c r="DW117" s="67"/>
      <c r="DX117" s="67"/>
      <c r="DY117" s="67"/>
      <c r="DZ117" s="67"/>
      <c r="EA117" s="67"/>
      <c r="EB117" s="67"/>
      <c r="EC117" s="67"/>
    </row>
    <row r="118" spans="2:133" ht="20" customHeight="1" thickTop="1">
      <c r="B118" s="12"/>
      <c r="C118" s="12"/>
      <c r="D118" s="54"/>
      <c r="E118" s="54"/>
      <c r="F118" s="54"/>
      <c r="G118" s="54"/>
      <c r="H118" s="54"/>
      <c r="I118" s="54"/>
      <c r="J118" s="54"/>
      <c r="K118" s="54"/>
      <c r="L118" s="54"/>
      <c r="M118" s="54"/>
      <c r="N118" s="54"/>
      <c r="O118" s="436"/>
      <c r="P118" s="54"/>
      <c r="Q118" s="54"/>
      <c r="R118" s="54"/>
      <c r="S118" s="54"/>
      <c r="T118" s="54"/>
      <c r="U118" s="54"/>
      <c r="V118" s="54"/>
      <c r="W118" s="54"/>
      <c r="X118" s="54"/>
      <c r="Y118" s="54"/>
      <c r="Z118" s="54"/>
      <c r="AA118" s="436"/>
      <c r="AB118" s="54"/>
      <c r="AC118" s="54"/>
      <c r="AD118" s="54"/>
      <c r="AE118" s="54"/>
      <c r="AF118" s="54"/>
      <c r="AG118" s="54"/>
      <c r="AH118" s="54"/>
      <c r="AI118" s="54"/>
      <c r="AJ118" s="54"/>
      <c r="AK118" s="54"/>
      <c r="AL118" s="54"/>
      <c r="AM118" s="54"/>
      <c r="AN118" s="12"/>
      <c r="AO118" s="12"/>
      <c r="AP118" s="12"/>
      <c r="AQ118" s="12"/>
      <c r="AR118" s="12"/>
      <c r="AS118" s="12"/>
      <c r="AT118" s="12"/>
      <c r="AU118" s="12"/>
      <c r="AV118" s="12"/>
      <c r="AW118" s="12"/>
      <c r="AX118" s="12"/>
      <c r="AY118" s="12"/>
      <c r="AZ118" s="12"/>
      <c r="BA118" s="12"/>
      <c r="BB118" s="12"/>
      <c r="BC118" s="12"/>
      <c r="BD118" s="12"/>
      <c r="BE118" s="12"/>
      <c r="BF118" s="12"/>
      <c r="BG118" s="12"/>
      <c r="BH118" s="12"/>
    </row>
    <row r="119" spans="2:133" s="20" customFormat="1" ht="17" thickBot="1">
      <c r="B119" s="416" t="s">
        <v>2</v>
      </c>
      <c r="C119" s="414"/>
      <c r="D119" s="418"/>
      <c r="E119" s="418"/>
      <c r="F119" s="418"/>
      <c r="G119" s="418"/>
      <c r="H119" s="418"/>
      <c r="I119" s="418"/>
      <c r="J119" s="418"/>
      <c r="K119" s="418"/>
      <c r="L119" s="418"/>
      <c r="M119" s="418"/>
      <c r="N119" s="418"/>
      <c r="O119" s="442"/>
      <c r="P119" s="418"/>
      <c r="Q119" s="418"/>
      <c r="R119" s="418"/>
      <c r="S119" s="418"/>
      <c r="T119" s="418"/>
      <c r="U119" s="418"/>
      <c r="V119" s="418"/>
      <c r="W119" s="418"/>
      <c r="X119" s="418"/>
      <c r="Y119" s="418"/>
      <c r="Z119" s="418"/>
      <c r="AA119" s="442"/>
      <c r="AB119" s="418"/>
      <c r="AC119" s="418"/>
      <c r="AD119" s="418"/>
      <c r="AE119" s="418"/>
      <c r="AF119" s="418"/>
      <c r="AG119" s="418"/>
      <c r="AH119" s="418"/>
      <c r="AI119" s="418"/>
      <c r="AJ119" s="418"/>
      <c r="AK119" s="418"/>
      <c r="AL119" s="418"/>
      <c r="AM119" s="418"/>
      <c r="AN119" s="12"/>
      <c r="AO119" s="12"/>
      <c r="AP119" s="12"/>
      <c r="AQ119" s="12"/>
      <c r="AR119" s="12"/>
      <c r="AS119" s="12"/>
      <c r="AT119" s="12"/>
      <c r="AU119" s="12"/>
      <c r="AV119" s="12"/>
      <c r="AW119" s="12"/>
      <c r="AX119" s="12"/>
      <c r="AY119" s="39"/>
      <c r="AZ119" s="39"/>
      <c r="BA119" s="39"/>
      <c r="BB119" s="39"/>
      <c r="BC119" s="39"/>
      <c r="BD119" s="39"/>
      <c r="BE119" s="39"/>
      <c r="BF119" s="39"/>
      <c r="BG119" s="39"/>
      <c r="BH119" s="39"/>
      <c r="BI119" s="39"/>
      <c r="BJ119" s="39"/>
      <c r="BK119" s="39"/>
      <c r="BL119" s="39"/>
      <c r="BM119" s="39"/>
      <c r="BN119" s="39"/>
      <c r="BO119" s="39"/>
      <c r="BP119" s="39"/>
      <c r="BQ119" s="39"/>
      <c r="BR119" s="39"/>
      <c r="BS119" s="39"/>
      <c r="BT119" s="39"/>
      <c r="BU119" s="39"/>
      <c r="BV119" s="39"/>
      <c r="BW119" s="39"/>
      <c r="BX119" s="39"/>
      <c r="BY119" s="39"/>
      <c r="BZ119" s="39"/>
      <c r="CA119" s="39"/>
      <c r="CB119" s="39"/>
      <c r="CC119" s="39"/>
      <c r="CD119" s="39"/>
      <c r="CE119" s="39"/>
      <c r="CF119" s="39"/>
      <c r="CG119" s="39"/>
      <c r="CH119" s="39"/>
      <c r="CI119" s="39"/>
      <c r="CJ119" s="39"/>
      <c r="CK119" s="39"/>
      <c r="CL119" s="39"/>
      <c r="CM119" s="39"/>
      <c r="CN119" s="39"/>
      <c r="CO119" s="39"/>
      <c r="CP119" s="39"/>
      <c r="CQ119" s="39"/>
      <c r="CR119" s="39"/>
      <c r="CS119" s="39"/>
      <c r="CT119" s="39"/>
      <c r="CU119" s="39"/>
      <c r="CV119" s="39"/>
      <c r="CW119" s="39"/>
      <c r="CX119" s="39"/>
      <c r="CY119" s="39"/>
      <c r="CZ119" s="39"/>
      <c r="DA119" s="39"/>
      <c r="DB119" s="39"/>
      <c r="DC119" s="39"/>
      <c r="DD119" s="39"/>
      <c r="DE119" s="39"/>
      <c r="DF119" s="39"/>
      <c r="DG119" s="39"/>
      <c r="DH119" s="39"/>
      <c r="DI119" s="39"/>
      <c r="DJ119" s="39"/>
      <c r="DK119" s="39"/>
      <c r="DL119" s="39"/>
      <c r="DM119" s="39"/>
      <c r="DN119" s="39"/>
      <c r="DO119" s="39"/>
      <c r="DP119" s="39"/>
      <c r="DQ119" s="39"/>
      <c r="DR119" s="39"/>
      <c r="DS119" s="39"/>
      <c r="DT119" s="39"/>
      <c r="DU119" s="39"/>
      <c r="DV119" s="39"/>
      <c r="DW119" s="39"/>
      <c r="DX119" s="39"/>
      <c r="DY119" s="39"/>
      <c r="DZ119" s="39"/>
      <c r="EA119" s="39"/>
      <c r="EB119" s="39"/>
      <c r="EC119" s="39"/>
    </row>
    <row r="120" spans="2:133">
      <c r="B120" s="10" t="s">
        <v>115</v>
      </c>
      <c r="C120" s="12"/>
      <c r="D120" s="54"/>
      <c r="E120" s="54">
        <f>D122</f>
        <v>0</v>
      </c>
      <c r="F120" s="54">
        <f t="shared" ref="F120:AM120" si="45">E122</f>
        <v>0</v>
      </c>
      <c r="G120" s="54">
        <f t="shared" si="45"/>
        <v>0</v>
      </c>
      <c r="H120" s="54">
        <f t="shared" si="45"/>
        <v>0</v>
      </c>
      <c r="I120" s="54">
        <f t="shared" si="45"/>
        <v>0</v>
      </c>
      <c r="J120" s="54">
        <f t="shared" si="45"/>
        <v>0</v>
      </c>
      <c r="K120" s="54">
        <f t="shared" si="45"/>
        <v>0</v>
      </c>
      <c r="L120" s="54">
        <f t="shared" si="45"/>
        <v>0</v>
      </c>
      <c r="M120" s="54">
        <f t="shared" si="45"/>
        <v>0</v>
      </c>
      <c r="N120" s="54">
        <f t="shared" si="45"/>
        <v>0</v>
      </c>
      <c r="O120" s="436">
        <f t="shared" si="45"/>
        <v>0</v>
      </c>
      <c r="P120" s="54">
        <f t="shared" si="45"/>
        <v>0</v>
      </c>
      <c r="Q120" s="54">
        <f t="shared" si="45"/>
        <v>0</v>
      </c>
      <c r="R120" s="54">
        <f t="shared" si="45"/>
        <v>0</v>
      </c>
      <c r="S120" s="54">
        <f t="shared" si="45"/>
        <v>0</v>
      </c>
      <c r="T120" s="54">
        <f t="shared" si="45"/>
        <v>0</v>
      </c>
      <c r="U120" s="54">
        <f t="shared" si="45"/>
        <v>0</v>
      </c>
      <c r="V120" s="54">
        <f t="shared" si="45"/>
        <v>0</v>
      </c>
      <c r="W120" s="54">
        <f t="shared" si="45"/>
        <v>0</v>
      </c>
      <c r="X120" s="54">
        <f t="shared" si="45"/>
        <v>0</v>
      </c>
      <c r="Y120" s="54">
        <f t="shared" ca="1" si="45"/>
        <v>3196.7023412926633</v>
      </c>
      <c r="Z120" s="54">
        <f t="shared" ca="1" si="45"/>
        <v>10922.109381903994</v>
      </c>
      <c r="AA120" s="436">
        <f t="shared" ca="1" si="45"/>
        <v>18978.961111694469</v>
      </c>
      <c r="AB120" s="54">
        <f t="shared" ca="1" si="45"/>
        <v>27201.362791350966</v>
      </c>
      <c r="AC120" s="54">
        <f t="shared" ca="1" si="45"/>
        <v>34550.220295581035</v>
      </c>
      <c r="AD120" s="54">
        <f t="shared" ca="1" si="45"/>
        <v>42160.640116694696</v>
      </c>
      <c r="AE120" s="54">
        <f t="shared" ca="1" si="45"/>
        <v>50032.729368207096</v>
      </c>
      <c r="AF120" s="54">
        <f t="shared" ca="1" si="45"/>
        <v>58107.395788462229</v>
      </c>
      <c r="AG120" s="54">
        <f t="shared" ca="1" si="45"/>
        <v>66268.74774427776</v>
      </c>
      <c r="AH120" s="54">
        <f t="shared" ca="1" si="45"/>
        <v>74796.894234611129</v>
      </c>
      <c r="AI120" s="54">
        <f t="shared" ca="1" si="45"/>
        <v>83551.944894247019</v>
      </c>
      <c r="AJ120" s="54">
        <f t="shared" ca="1" si="45"/>
        <v>92421.609997506355</v>
      </c>
      <c r="AK120" s="54">
        <f t="shared" ca="1" si="45"/>
        <v>74212.637670625991</v>
      </c>
      <c r="AL120" s="54">
        <f t="shared" ca="1" si="45"/>
        <v>83319.865060914919</v>
      </c>
      <c r="AM120" s="54">
        <f t="shared" ca="1" si="45"/>
        <v>92550.041592422771</v>
      </c>
      <c r="AN120" s="12"/>
      <c r="AO120" s="12"/>
      <c r="AP120" s="12"/>
      <c r="AQ120" s="12"/>
      <c r="AR120" s="12"/>
      <c r="AS120" s="12"/>
      <c r="AT120" s="12"/>
      <c r="AU120" s="12"/>
      <c r="AV120" s="12"/>
      <c r="AW120" s="12"/>
      <c r="AX120" s="12"/>
      <c r="AY120" s="12"/>
      <c r="AZ120" s="12"/>
      <c r="BA120" s="12"/>
      <c r="BB120" s="12"/>
      <c r="BC120" s="12"/>
      <c r="BD120" s="12"/>
      <c r="BE120" s="12"/>
      <c r="BF120" s="12"/>
      <c r="BG120" s="12"/>
      <c r="BH120" s="12"/>
    </row>
    <row r="121" spans="2:133">
      <c r="B121" s="10" t="s">
        <v>238</v>
      </c>
      <c r="C121" s="12"/>
      <c r="D121" s="54">
        <f>'Cash Flow'!D128</f>
        <v>0</v>
      </c>
      <c r="E121" s="54">
        <f>'Cash Flow'!E128</f>
        <v>0</v>
      </c>
      <c r="F121" s="54">
        <f>'Cash Flow'!F128</f>
        <v>0</v>
      </c>
      <c r="G121" s="54">
        <f>'Cash Flow'!G128</f>
        <v>0</v>
      </c>
      <c r="H121" s="54">
        <f>'Cash Flow'!H128</f>
        <v>0</v>
      </c>
      <c r="I121" s="54">
        <f>'Cash Flow'!I128</f>
        <v>0</v>
      </c>
      <c r="J121" s="54">
        <f>'Cash Flow'!J128</f>
        <v>0</v>
      </c>
      <c r="K121" s="54">
        <f>'Cash Flow'!K128</f>
        <v>0</v>
      </c>
      <c r="L121" s="54">
        <f>'Cash Flow'!L128</f>
        <v>0</v>
      </c>
      <c r="M121" s="54">
        <f>'Cash Flow'!M128</f>
        <v>0</v>
      </c>
      <c r="N121" s="54">
        <f>'Cash Flow'!N128</f>
        <v>0</v>
      </c>
      <c r="O121" s="436">
        <f>'Cash Flow'!O128</f>
        <v>0</v>
      </c>
      <c r="P121" s="54">
        <f>'Cash Flow'!P128</f>
        <v>0</v>
      </c>
      <c r="Q121" s="54">
        <f>'Cash Flow'!Q128</f>
        <v>0</v>
      </c>
      <c r="R121" s="54">
        <f>'Cash Flow'!R128</f>
        <v>0</v>
      </c>
      <c r="S121" s="54">
        <f>'Cash Flow'!S128</f>
        <v>0</v>
      </c>
      <c r="T121" s="54">
        <f>'Cash Flow'!T128</f>
        <v>0</v>
      </c>
      <c r="U121" s="54">
        <f>'Cash Flow'!U128</f>
        <v>0</v>
      </c>
      <c r="V121" s="54">
        <f>'Cash Flow'!V128</f>
        <v>0</v>
      </c>
      <c r="W121" s="54">
        <f>'Cash Flow'!W128</f>
        <v>0</v>
      </c>
      <c r="X121" s="54">
        <f ca="1">'Cash Flow'!X128</f>
        <v>3196.7023412926633</v>
      </c>
      <c r="Y121" s="54">
        <f>'Cash Flow'!Y128</f>
        <v>7725.4070406113315</v>
      </c>
      <c r="Z121" s="54">
        <f>'Cash Flow'!Z128</f>
        <v>8056.8517297904755</v>
      </c>
      <c r="AA121" s="436">
        <f>'Cash Flow'!AA128</f>
        <v>8222.4016796564974</v>
      </c>
      <c r="AB121" s="54">
        <f>'Cash Flow'!AB128</f>
        <v>7348.8575042300718</v>
      </c>
      <c r="AC121" s="54">
        <f>'Cash Flow'!AC128</f>
        <v>7610.41982111366</v>
      </c>
      <c r="AD121" s="54">
        <f>'Cash Flow'!AD128</f>
        <v>7872.0892515123996</v>
      </c>
      <c r="AE121" s="54">
        <f>'Cash Flow'!AE128</f>
        <v>8074.6664202551328</v>
      </c>
      <c r="AF121" s="54">
        <f>'Cash Flow'!AF128</f>
        <v>8161.3519558155313</v>
      </c>
      <c r="AG121" s="54">
        <f>'Cash Flow'!AG128</f>
        <v>8528.1464903333672</v>
      </c>
      <c r="AH121" s="54">
        <f>'Cash Flow'!AH128</f>
        <v>8755.0506596358882</v>
      </c>
      <c r="AI121" s="54">
        <f>'Cash Flow'!AI128</f>
        <v>8869.6651032593418</v>
      </c>
      <c r="AJ121" s="54">
        <f ca="1">'Cash Flow'!AJ128</f>
        <v>-18208.972326880368</v>
      </c>
      <c r="AK121" s="54">
        <f>'Cash Flow'!AK128</f>
        <v>9107.227390288921</v>
      </c>
      <c r="AL121" s="54">
        <f>'Cash Flow'!AL128</f>
        <v>9230.1765315078501</v>
      </c>
      <c r="AM121" s="54">
        <f>'Cash Flow'!AM128</f>
        <v>9345.2385427172248</v>
      </c>
      <c r="AN121" s="12"/>
      <c r="AO121" s="12"/>
      <c r="AP121" s="12"/>
      <c r="AQ121" s="12"/>
      <c r="AR121" s="12"/>
      <c r="AS121" s="12"/>
      <c r="AT121" s="12"/>
      <c r="AU121" s="12"/>
      <c r="AV121" s="12"/>
      <c r="AW121" s="12"/>
      <c r="AX121" s="12"/>
      <c r="AY121" s="12"/>
      <c r="AZ121" s="12"/>
      <c r="BA121" s="12"/>
      <c r="BB121" s="12"/>
      <c r="BC121" s="12"/>
      <c r="BD121" s="12"/>
      <c r="BE121" s="12"/>
      <c r="BF121" s="12"/>
      <c r="BG121" s="12"/>
      <c r="BH121" s="12"/>
    </row>
    <row r="122" spans="2:133" s="59" customFormat="1" ht="20" customHeight="1" thickBot="1">
      <c r="B122" s="420" t="s">
        <v>237</v>
      </c>
      <c r="C122" s="421"/>
      <c r="D122" s="422">
        <f>SUM(D120:D121)</f>
        <v>0</v>
      </c>
      <c r="E122" s="422">
        <f>SUM(E120:E121)</f>
        <v>0</v>
      </c>
      <c r="F122" s="422">
        <f t="shared" ref="F122:AM122" si="46">SUM(F120:F121)</f>
        <v>0</v>
      </c>
      <c r="G122" s="422">
        <f t="shared" si="46"/>
        <v>0</v>
      </c>
      <c r="H122" s="422">
        <f t="shared" si="46"/>
        <v>0</v>
      </c>
      <c r="I122" s="422">
        <f t="shared" si="46"/>
        <v>0</v>
      </c>
      <c r="J122" s="422">
        <f t="shared" si="46"/>
        <v>0</v>
      </c>
      <c r="K122" s="422">
        <f t="shared" si="46"/>
        <v>0</v>
      </c>
      <c r="L122" s="422">
        <f t="shared" si="46"/>
        <v>0</v>
      </c>
      <c r="M122" s="422">
        <f t="shared" si="46"/>
        <v>0</v>
      </c>
      <c r="N122" s="422">
        <f t="shared" si="46"/>
        <v>0</v>
      </c>
      <c r="O122" s="443">
        <f t="shared" si="46"/>
        <v>0</v>
      </c>
      <c r="P122" s="422">
        <f t="shared" si="46"/>
        <v>0</v>
      </c>
      <c r="Q122" s="422">
        <f t="shared" si="46"/>
        <v>0</v>
      </c>
      <c r="R122" s="422">
        <f t="shared" si="46"/>
        <v>0</v>
      </c>
      <c r="S122" s="422">
        <f t="shared" si="46"/>
        <v>0</v>
      </c>
      <c r="T122" s="422">
        <f t="shared" si="46"/>
        <v>0</v>
      </c>
      <c r="U122" s="422">
        <f t="shared" si="46"/>
        <v>0</v>
      </c>
      <c r="V122" s="422">
        <f t="shared" si="46"/>
        <v>0</v>
      </c>
      <c r="W122" s="422">
        <f t="shared" si="46"/>
        <v>0</v>
      </c>
      <c r="X122" s="422">
        <f t="shared" ca="1" si="46"/>
        <v>3196.7023412926633</v>
      </c>
      <c r="Y122" s="422">
        <f t="shared" ca="1" si="46"/>
        <v>10922.109381903994</v>
      </c>
      <c r="Z122" s="422">
        <f t="shared" ca="1" si="46"/>
        <v>18978.961111694469</v>
      </c>
      <c r="AA122" s="443">
        <f t="shared" ca="1" si="46"/>
        <v>27201.362791350966</v>
      </c>
      <c r="AB122" s="422">
        <f t="shared" ca="1" si="46"/>
        <v>34550.220295581035</v>
      </c>
      <c r="AC122" s="422">
        <f t="shared" ca="1" si="46"/>
        <v>42160.640116694696</v>
      </c>
      <c r="AD122" s="422">
        <f t="shared" ca="1" si="46"/>
        <v>50032.729368207096</v>
      </c>
      <c r="AE122" s="422">
        <f t="shared" ca="1" si="46"/>
        <v>58107.395788462229</v>
      </c>
      <c r="AF122" s="422">
        <f t="shared" ca="1" si="46"/>
        <v>66268.74774427776</v>
      </c>
      <c r="AG122" s="422">
        <f t="shared" ca="1" si="46"/>
        <v>74796.894234611129</v>
      </c>
      <c r="AH122" s="422">
        <f t="shared" ca="1" si="46"/>
        <v>83551.944894247019</v>
      </c>
      <c r="AI122" s="422">
        <f t="shared" ca="1" si="46"/>
        <v>92421.609997506355</v>
      </c>
      <c r="AJ122" s="422">
        <f t="shared" ca="1" si="46"/>
        <v>74212.637670625991</v>
      </c>
      <c r="AK122" s="422">
        <f t="shared" ca="1" si="46"/>
        <v>83319.865060914919</v>
      </c>
      <c r="AL122" s="422">
        <f t="shared" ca="1" si="46"/>
        <v>92550.041592422771</v>
      </c>
      <c r="AM122" s="422">
        <f t="shared" ca="1" si="46"/>
        <v>101895.28013514</v>
      </c>
      <c r="AN122" s="58"/>
      <c r="AO122" s="58"/>
      <c r="AP122" s="58"/>
      <c r="AQ122" s="58"/>
      <c r="AR122" s="58"/>
      <c r="AS122" s="58"/>
      <c r="AT122" s="58"/>
      <c r="AU122" s="58"/>
      <c r="AV122" s="58"/>
      <c r="AW122" s="58"/>
      <c r="AX122" s="58"/>
      <c r="AY122" s="67"/>
      <c r="AZ122" s="67"/>
      <c r="BA122" s="67"/>
      <c r="BB122" s="67"/>
      <c r="BC122" s="67"/>
      <c r="BD122" s="67"/>
      <c r="BE122" s="67"/>
      <c r="BF122" s="67"/>
      <c r="BG122" s="67"/>
      <c r="BH122" s="67"/>
      <c r="BI122" s="67"/>
      <c r="BJ122" s="67"/>
      <c r="BK122" s="67"/>
      <c r="BL122" s="67"/>
      <c r="BM122" s="67"/>
      <c r="BN122" s="67"/>
      <c r="BO122" s="67"/>
      <c r="BP122" s="67"/>
      <c r="BQ122" s="67"/>
      <c r="BR122" s="67"/>
      <c r="BS122" s="67"/>
      <c r="BT122" s="67"/>
      <c r="BU122" s="67"/>
      <c r="BV122" s="67"/>
      <c r="BW122" s="67"/>
      <c r="BX122" s="67"/>
      <c r="BY122" s="67"/>
      <c r="BZ122" s="67"/>
      <c r="CA122" s="67"/>
      <c r="CB122" s="67"/>
      <c r="CC122" s="67"/>
      <c r="CD122" s="67"/>
      <c r="CE122" s="67"/>
      <c r="CF122" s="67"/>
      <c r="CG122" s="67"/>
      <c r="CH122" s="67"/>
      <c r="CI122" s="67"/>
      <c r="CJ122" s="67"/>
      <c r="CK122" s="67"/>
      <c r="CL122" s="67"/>
      <c r="CM122" s="67"/>
      <c r="CN122" s="67"/>
      <c r="CO122" s="67"/>
      <c r="CP122" s="67"/>
      <c r="CQ122" s="67"/>
      <c r="CR122" s="67"/>
      <c r="CS122" s="67"/>
      <c r="CT122" s="67"/>
      <c r="CU122" s="67"/>
      <c r="CV122" s="67"/>
      <c r="CW122" s="67"/>
      <c r="CX122" s="67"/>
      <c r="CY122" s="67"/>
      <c r="CZ122" s="67"/>
      <c r="DA122" s="67"/>
      <c r="DB122" s="67"/>
      <c r="DC122" s="67"/>
      <c r="DD122" s="67"/>
      <c r="DE122" s="67"/>
      <c r="DF122" s="67"/>
      <c r="DG122" s="67"/>
      <c r="DH122" s="67"/>
      <c r="DI122" s="67"/>
      <c r="DJ122" s="67"/>
      <c r="DK122" s="67"/>
      <c r="DL122" s="67"/>
      <c r="DM122" s="67"/>
      <c r="DN122" s="67"/>
      <c r="DO122" s="67"/>
      <c r="DP122" s="67"/>
      <c r="DQ122" s="67"/>
      <c r="DR122" s="67"/>
      <c r="DS122" s="67"/>
      <c r="DT122" s="67"/>
      <c r="DU122" s="67"/>
      <c r="DV122" s="67"/>
      <c r="DW122" s="67"/>
      <c r="DX122" s="67"/>
      <c r="DY122" s="67"/>
      <c r="DZ122" s="67"/>
      <c r="EA122" s="67"/>
      <c r="EB122" s="67"/>
      <c r="EC122" s="67"/>
    </row>
    <row r="123" spans="2:133" ht="20" customHeight="1" thickTop="1">
      <c r="B123" s="12"/>
      <c r="C123" s="12"/>
      <c r="D123" s="54"/>
      <c r="E123" s="54"/>
      <c r="F123" s="54"/>
      <c r="G123" s="54"/>
      <c r="H123" s="54"/>
      <c r="I123" s="54"/>
      <c r="J123" s="54"/>
      <c r="K123" s="54"/>
      <c r="L123" s="54"/>
      <c r="M123" s="54"/>
      <c r="N123" s="54"/>
      <c r="O123" s="436"/>
      <c r="P123" s="54"/>
      <c r="Q123" s="54"/>
      <c r="R123" s="54"/>
      <c r="S123" s="54"/>
      <c r="T123" s="54"/>
      <c r="U123" s="54"/>
      <c r="V123" s="54"/>
      <c r="W123" s="54"/>
      <c r="X123" s="54"/>
      <c r="Y123" s="54"/>
      <c r="Z123" s="54"/>
      <c r="AA123" s="436"/>
      <c r="AB123" s="54"/>
      <c r="AC123" s="54"/>
      <c r="AD123" s="54"/>
      <c r="AE123" s="54"/>
      <c r="AF123" s="54"/>
      <c r="AG123" s="54"/>
      <c r="AH123" s="54"/>
      <c r="AI123" s="54"/>
      <c r="AJ123" s="54"/>
      <c r="AK123" s="54"/>
      <c r="AL123" s="54"/>
      <c r="AM123" s="54"/>
      <c r="AN123" s="12"/>
      <c r="AO123" s="12"/>
      <c r="AP123" s="12"/>
      <c r="AQ123" s="12"/>
      <c r="AR123" s="12"/>
      <c r="AS123" s="12"/>
      <c r="AT123" s="12"/>
      <c r="AU123" s="12"/>
      <c r="AV123" s="12"/>
      <c r="AW123" s="12"/>
      <c r="AX123" s="12"/>
      <c r="AY123" s="12"/>
      <c r="AZ123" s="12"/>
      <c r="BA123" s="12"/>
      <c r="BB123" s="12"/>
      <c r="BC123" s="12"/>
      <c r="BD123" s="12"/>
      <c r="BE123" s="12"/>
      <c r="BF123" s="12"/>
      <c r="BG123" s="12"/>
      <c r="BH123" s="12"/>
    </row>
    <row r="124" spans="2:133" s="20" customFormat="1" ht="17" thickBot="1">
      <c r="B124" s="416" t="s">
        <v>246</v>
      </c>
      <c r="C124" s="414"/>
      <c r="D124" s="418"/>
      <c r="E124" s="418"/>
      <c r="F124" s="418"/>
      <c r="G124" s="418"/>
      <c r="H124" s="418"/>
      <c r="I124" s="418"/>
      <c r="J124" s="418"/>
      <c r="K124" s="418"/>
      <c r="L124" s="418"/>
      <c r="M124" s="418"/>
      <c r="N124" s="418"/>
      <c r="O124" s="442"/>
      <c r="P124" s="418"/>
      <c r="Q124" s="418"/>
      <c r="R124" s="418"/>
      <c r="S124" s="418"/>
      <c r="T124" s="418"/>
      <c r="U124" s="418"/>
      <c r="V124" s="418"/>
      <c r="W124" s="418"/>
      <c r="X124" s="418"/>
      <c r="Y124" s="418"/>
      <c r="Z124" s="418"/>
      <c r="AA124" s="442"/>
      <c r="AB124" s="418"/>
      <c r="AC124" s="418"/>
      <c r="AD124" s="418"/>
      <c r="AE124" s="418"/>
      <c r="AF124" s="418"/>
      <c r="AG124" s="418"/>
      <c r="AH124" s="418"/>
      <c r="AI124" s="418"/>
      <c r="AJ124" s="418"/>
      <c r="AK124" s="418"/>
      <c r="AL124" s="418"/>
      <c r="AM124" s="418"/>
      <c r="AN124" s="12"/>
      <c r="AO124" s="12"/>
      <c r="AP124" s="12"/>
      <c r="AQ124" s="12"/>
      <c r="AR124" s="12"/>
      <c r="AS124" s="12"/>
      <c r="AT124" s="12"/>
      <c r="AU124" s="12"/>
      <c r="AV124" s="12"/>
      <c r="AW124" s="12"/>
      <c r="AX124" s="12"/>
      <c r="AY124" s="39"/>
      <c r="AZ124" s="39"/>
      <c r="BA124" s="39"/>
      <c r="BB124" s="39"/>
      <c r="BC124" s="39"/>
      <c r="BD124" s="39"/>
      <c r="BE124" s="39"/>
      <c r="BF124" s="39"/>
      <c r="BG124" s="39"/>
      <c r="BH124" s="39"/>
      <c r="BI124" s="39"/>
      <c r="BJ124" s="39"/>
      <c r="BK124" s="39"/>
      <c r="BL124" s="39"/>
      <c r="BM124" s="39"/>
      <c r="BN124" s="39"/>
      <c r="BO124" s="39"/>
      <c r="BP124" s="39"/>
      <c r="BQ124" s="39"/>
      <c r="BR124" s="39"/>
      <c r="BS124" s="39"/>
      <c r="BT124" s="39"/>
      <c r="BU124" s="39"/>
      <c r="BV124" s="39"/>
      <c r="BW124" s="39"/>
      <c r="BX124" s="39"/>
      <c r="BY124" s="39"/>
      <c r="BZ124" s="39"/>
      <c r="CA124" s="39"/>
      <c r="CB124" s="39"/>
      <c r="CC124" s="39"/>
      <c r="CD124" s="39"/>
      <c r="CE124" s="39"/>
      <c r="CF124" s="39"/>
      <c r="CG124" s="39"/>
      <c r="CH124" s="39"/>
      <c r="CI124" s="39"/>
      <c r="CJ124" s="39"/>
      <c r="CK124" s="39"/>
      <c r="CL124" s="39"/>
      <c r="CM124" s="39"/>
      <c r="CN124" s="39"/>
      <c r="CO124" s="39"/>
      <c r="CP124" s="39"/>
      <c r="CQ124" s="39"/>
      <c r="CR124" s="39"/>
      <c r="CS124" s="39"/>
      <c r="CT124" s="39"/>
      <c r="CU124" s="39"/>
      <c r="CV124" s="39"/>
      <c r="CW124" s="39"/>
      <c r="CX124" s="39"/>
      <c r="CY124" s="39"/>
      <c r="CZ124" s="39"/>
      <c r="DA124" s="39"/>
      <c r="DB124" s="39"/>
      <c r="DC124" s="39"/>
      <c r="DD124" s="39"/>
      <c r="DE124" s="39"/>
      <c r="DF124" s="39"/>
      <c r="DG124" s="39"/>
      <c r="DH124" s="39"/>
      <c r="DI124" s="39"/>
      <c r="DJ124" s="39"/>
      <c r="DK124" s="39"/>
      <c r="DL124" s="39"/>
      <c r="DM124" s="39"/>
      <c r="DN124" s="39"/>
      <c r="DO124" s="39"/>
      <c r="DP124" s="39"/>
      <c r="DQ124" s="39"/>
      <c r="DR124" s="39"/>
      <c r="DS124" s="39"/>
      <c r="DT124" s="39"/>
      <c r="DU124" s="39"/>
      <c r="DV124" s="39"/>
      <c r="DW124" s="39"/>
      <c r="DX124" s="39"/>
      <c r="DY124" s="39"/>
      <c r="DZ124" s="39"/>
      <c r="EA124" s="39"/>
      <c r="EB124" s="39"/>
      <c r="EC124" s="39"/>
    </row>
    <row r="125" spans="2:133">
      <c r="B125" s="10" t="s">
        <v>115</v>
      </c>
      <c r="D125" s="54"/>
      <c r="E125" s="54">
        <f>D127</f>
        <v>200000</v>
      </c>
      <c r="F125" s="54">
        <f t="shared" ref="F125:AM125" si="47">E127</f>
        <v>200000</v>
      </c>
      <c r="G125" s="54">
        <f t="shared" si="47"/>
        <v>200000</v>
      </c>
      <c r="H125" s="54">
        <f t="shared" si="47"/>
        <v>200000</v>
      </c>
      <c r="I125" s="54">
        <f t="shared" si="47"/>
        <v>200000</v>
      </c>
      <c r="J125" s="54">
        <f t="shared" si="47"/>
        <v>200000</v>
      </c>
      <c r="K125" s="54">
        <f t="shared" si="47"/>
        <v>200000</v>
      </c>
      <c r="L125" s="54">
        <f t="shared" si="47"/>
        <v>200000</v>
      </c>
      <c r="M125" s="54">
        <f t="shared" si="47"/>
        <v>200000</v>
      </c>
      <c r="N125" s="54">
        <f t="shared" si="47"/>
        <v>200000</v>
      </c>
      <c r="O125" s="436">
        <f t="shared" si="47"/>
        <v>200000</v>
      </c>
      <c r="P125" s="54">
        <f t="shared" si="47"/>
        <v>200000</v>
      </c>
      <c r="Q125" s="54">
        <f t="shared" si="47"/>
        <v>200000</v>
      </c>
      <c r="R125" s="54">
        <f t="shared" si="47"/>
        <v>175000</v>
      </c>
      <c r="S125" s="54">
        <f t="shared" si="47"/>
        <v>175000</v>
      </c>
      <c r="T125" s="54">
        <f t="shared" si="47"/>
        <v>175000</v>
      </c>
      <c r="U125" s="54">
        <f t="shared" si="47"/>
        <v>175000</v>
      </c>
      <c r="V125" s="54">
        <f t="shared" si="47"/>
        <v>175000</v>
      </c>
      <c r="W125" s="54">
        <f t="shared" si="47"/>
        <v>175000</v>
      </c>
      <c r="X125" s="54">
        <f t="shared" si="47"/>
        <v>175000</v>
      </c>
      <c r="Y125" s="54">
        <f t="shared" si="47"/>
        <v>175000</v>
      </c>
      <c r="Z125" s="54">
        <f t="shared" si="47"/>
        <v>175000</v>
      </c>
      <c r="AA125" s="436">
        <f t="shared" si="47"/>
        <v>175000</v>
      </c>
      <c r="AB125" s="54">
        <f t="shared" si="47"/>
        <v>175000</v>
      </c>
      <c r="AC125" s="54">
        <f t="shared" si="47"/>
        <v>175000</v>
      </c>
      <c r="AD125" s="54">
        <f t="shared" si="47"/>
        <v>125000</v>
      </c>
      <c r="AE125" s="54">
        <f t="shared" si="47"/>
        <v>125000</v>
      </c>
      <c r="AF125" s="54">
        <f t="shared" si="47"/>
        <v>125000</v>
      </c>
      <c r="AG125" s="54">
        <f t="shared" si="47"/>
        <v>125000</v>
      </c>
      <c r="AH125" s="54">
        <f t="shared" si="47"/>
        <v>125000</v>
      </c>
      <c r="AI125" s="54">
        <f t="shared" si="47"/>
        <v>125000</v>
      </c>
      <c r="AJ125" s="54">
        <f t="shared" si="47"/>
        <v>125000</v>
      </c>
      <c r="AK125" s="54">
        <f t="shared" si="47"/>
        <v>125000</v>
      </c>
      <c r="AL125" s="54">
        <f t="shared" si="47"/>
        <v>125000</v>
      </c>
      <c r="AM125" s="54">
        <f t="shared" si="47"/>
        <v>125000</v>
      </c>
      <c r="AN125" s="12"/>
      <c r="AO125" s="12"/>
      <c r="AP125" s="12"/>
      <c r="AQ125" s="12"/>
      <c r="AR125" s="12"/>
      <c r="AS125" s="12"/>
      <c r="AT125" s="12"/>
      <c r="AU125" s="12"/>
      <c r="AV125" s="12"/>
      <c r="AW125" s="12"/>
      <c r="AX125" s="12"/>
      <c r="AY125" s="12"/>
      <c r="AZ125" s="12"/>
      <c r="BA125" s="12"/>
      <c r="BB125" s="12"/>
      <c r="BC125" s="12"/>
      <c r="BD125" s="12"/>
      <c r="BE125" s="12"/>
      <c r="BF125" s="12"/>
      <c r="BG125" s="12"/>
      <c r="BH125" s="12"/>
    </row>
    <row r="126" spans="2:133">
      <c r="B126" s="10" t="s">
        <v>263</v>
      </c>
      <c r="D126" s="54">
        <f>'Cash Flow'!D148</f>
        <v>200000</v>
      </c>
      <c r="E126" s="54">
        <f>'Cash Flow'!E148</f>
        <v>0</v>
      </c>
      <c r="F126" s="54">
        <f>'Cash Flow'!F148</f>
        <v>0</v>
      </c>
      <c r="G126" s="54">
        <f>'Cash Flow'!G148</f>
        <v>0</v>
      </c>
      <c r="H126" s="54">
        <f>'Cash Flow'!H148</f>
        <v>0</v>
      </c>
      <c r="I126" s="54">
        <f>'Cash Flow'!I148</f>
        <v>0</v>
      </c>
      <c r="J126" s="54">
        <f>'Cash Flow'!J148</f>
        <v>0</v>
      </c>
      <c r="K126" s="54">
        <f>'Cash Flow'!K148</f>
        <v>0</v>
      </c>
      <c r="L126" s="54">
        <f>'Cash Flow'!L148</f>
        <v>0</v>
      </c>
      <c r="M126" s="54">
        <f>'Cash Flow'!M148</f>
        <v>0</v>
      </c>
      <c r="N126" s="54">
        <f>'Cash Flow'!N148</f>
        <v>0</v>
      </c>
      <c r="O126" s="436">
        <f>'Cash Flow'!O148</f>
        <v>0</v>
      </c>
      <c r="P126" s="54">
        <f>'Cash Flow'!P148</f>
        <v>0</v>
      </c>
      <c r="Q126" s="54">
        <f>'Cash Flow'!Q148</f>
        <v>-25000</v>
      </c>
      <c r="R126" s="54">
        <f>'Cash Flow'!R148</f>
        <v>0</v>
      </c>
      <c r="S126" s="54">
        <f>'Cash Flow'!S148</f>
        <v>0</v>
      </c>
      <c r="T126" s="54">
        <f>'Cash Flow'!T148</f>
        <v>0</v>
      </c>
      <c r="U126" s="54">
        <f>'Cash Flow'!U148</f>
        <v>0</v>
      </c>
      <c r="V126" s="54">
        <f>'Cash Flow'!V148</f>
        <v>0</v>
      </c>
      <c r="W126" s="54">
        <f>'Cash Flow'!W148</f>
        <v>0</v>
      </c>
      <c r="X126" s="54">
        <f>'Cash Flow'!X148</f>
        <v>0</v>
      </c>
      <c r="Y126" s="54">
        <f>'Cash Flow'!Y148</f>
        <v>0</v>
      </c>
      <c r="Z126" s="54">
        <f>'Cash Flow'!Z148</f>
        <v>0</v>
      </c>
      <c r="AA126" s="436">
        <f>'Cash Flow'!AA148</f>
        <v>0</v>
      </c>
      <c r="AB126" s="54">
        <f>'Cash Flow'!AB148</f>
        <v>0</v>
      </c>
      <c r="AC126" s="54">
        <f>'Cash Flow'!AC148</f>
        <v>-50000</v>
      </c>
      <c r="AD126" s="54">
        <f>'Cash Flow'!AD148</f>
        <v>0</v>
      </c>
      <c r="AE126" s="54">
        <f>'Cash Flow'!AE148</f>
        <v>0</v>
      </c>
      <c r="AF126" s="54">
        <f>'Cash Flow'!AF148</f>
        <v>0</v>
      </c>
      <c r="AG126" s="54">
        <f>'Cash Flow'!AG148</f>
        <v>0</v>
      </c>
      <c r="AH126" s="54">
        <f>'Cash Flow'!AH148</f>
        <v>0</v>
      </c>
      <c r="AI126" s="54">
        <f>'Cash Flow'!AI148</f>
        <v>0</v>
      </c>
      <c r="AJ126" s="54">
        <f>'Cash Flow'!AJ148</f>
        <v>0</v>
      </c>
      <c r="AK126" s="54">
        <f>'Cash Flow'!AK148</f>
        <v>0</v>
      </c>
      <c r="AL126" s="54">
        <f>'Cash Flow'!AL148</f>
        <v>0</v>
      </c>
      <c r="AM126" s="54">
        <f>'Cash Flow'!AM148</f>
        <v>0</v>
      </c>
      <c r="AN126" s="12"/>
      <c r="AO126" s="12"/>
      <c r="AP126" s="12"/>
      <c r="AQ126" s="12"/>
      <c r="AR126" s="12"/>
      <c r="AS126" s="12"/>
      <c r="AT126" s="12"/>
      <c r="AU126" s="12"/>
      <c r="AV126" s="12"/>
      <c r="AW126" s="12"/>
      <c r="AX126" s="12"/>
      <c r="AY126" s="12"/>
      <c r="AZ126" s="12"/>
      <c r="BA126" s="12"/>
      <c r="BB126" s="12"/>
      <c r="BC126" s="12"/>
      <c r="BD126" s="12"/>
      <c r="BE126" s="12"/>
      <c r="BF126" s="12"/>
      <c r="BG126" s="12"/>
      <c r="BH126" s="12"/>
    </row>
    <row r="127" spans="2:133" s="59" customFormat="1" ht="20" customHeight="1" thickBot="1">
      <c r="B127" s="420" t="s">
        <v>237</v>
      </c>
      <c r="C127" s="421"/>
      <c r="D127" s="422">
        <f>D125+D126</f>
        <v>200000</v>
      </c>
      <c r="E127" s="422">
        <f>E125+E126</f>
        <v>200000</v>
      </c>
      <c r="F127" s="422">
        <f t="shared" ref="F127:AM127" si="48">F125+F126</f>
        <v>200000</v>
      </c>
      <c r="G127" s="422">
        <f t="shared" si="48"/>
        <v>200000</v>
      </c>
      <c r="H127" s="422">
        <f t="shared" si="48"/>
        <v>200000</v>
      </c>
      <c r="I127" s="422">
        <f t="shared" si="48"/>
        <v>200000</v>
      </c>
      <c r="J127" s="422">
        <f t="shared" si="48"/>
        <v>200000</v>
      </c>
      <c r="K127" s="422">
        <f t="shared" si="48"/>
        <v>200000</v>
      </c>
      <c r="L127" s="422">
        <f t="shared" si="48"/>
        <v>200000</v>
      </c>
      <c r="M127" s="422">
        <f t="shared" si="48"/>
        <v>200000</v>
      </c>
      <c r="N127" s="422">
        <f t="shared" si="48"/>
        <v>200000</v>
      </c>
      <c r="O127" s="443">
        <f t="shared" si="48"/>
        <v>200000</v>
      </c>
      <c r="P127" s="422">
        <f t="shared" si="48"/>
        <v>200000</v>
      </c>
      <c r="Q127" s="422">
        <f t="shared" si="48"/>
        <v>175000</v>
      </c>
      <c r="R127" s="422">
        <f t="shared" si="48"/>
        <v>175000</v>
      </c>
      <c r="S127" s="422">
        <f t="shared" si="48"/>
        <v>175000</v>
      </c>
      <c r="T127" s="422">
        <f t="shared" si="48"/>
        <v>175000</v>
      </c>
      <c r="U127" s="422">
        <f t="shared" si="48"/>
        <v>175000</v>
      </c>
      <c r="V127" s="422">
        <f t="shared" si="48"/>
        <v>175000</v>
      </c>
      <c r="W127" s="422">
        <f t="shared" si="48"/>
        <v>175000</v>
      </c>
      <c r="X127" s="422">
        <f t="shared" si="48"/>
        <v>175000</v>
      </c>
      <c r="Y127" s="422">
        <f t="shared" si="48"/>
        <v>175000</v>
      </c>
      <c r="Z127" s="422">
        <f t="shared" si="48"/>
        <v>175000</v>
      </c>
      <c r="AA127" s="443">
        <f t="shared" si="48"/>
        <v>175000</v>
      </c>
      <c r="AB127" s="422">
        <f t="shared" si="48"/>
        <v>175000</v>
      </c>
      <c r="AC127" s="422">
        <f t="shared" si="48"/>
        <v>125000</v>
      </c>
      <c r="AD127" s="422">
        <f t="shared" si="48"/>
        <v>125000</v>
      </c>
      <c r="AE127" s="422">
        <f t="shared" si="48"/>
        <v>125000</v>
      </c>
      <c r="AF127" s="422">
        <f t="shared" si="48"/>
        <v>125000</v>
      </c>
      <c r="AG127" s="422">
        <f t="shared" si="48"/>
        <v>125000</v>
      </c>
      <c r="AH127" s="422">
        <f t="shared" si="48"/>
        <v>125000</v>
      </c>
      <c r="AI127" s="422">
        <f t="shared" si="48"/>
        <v>125000</v>
      </c>
      <c r="AJ127" s="422">
        <f t="shared" si="48"/>
        <v>125000</v>
      </c>
      <c r="AK127" s="422">
        <f t="shared" si="48"/>
        <v>125000</v>
      </c>
      <c r="AL127" s="422">
        <f t="shared" si="48"/>
        <v>125000</v>
      </c>
      <c r="AM127" s="422">
        <f t="shared" si="48"/>
        <v>125000</v>
      </c>
      <c r="AN127" s="58"/>
      <c r="AO127" s="58"/>
      <c r="AP127" s="58"/>
      <c r="AQ127" s="58"/>
      <c r="AR127" s="58"/>
      <c r="AS127" s="58"/>
      <c r="AT127" s="58"/>
      <c r="AU127" s="58"/>
      <c r="AV127" s="58"/>
      <c r="AW127" s="58"/>
      <c r="AX127" s="58"/>
      <c r="AY127" s="67"/>
      <c r="AZ127" s="67"/>
      <c r="BA127" s="67"/>
      <c r="BB127" s="67"/>
      <c r="BC127" s="67"/>
      <c r="BD127" s="67"/>
      <c r="BE127" s="67"/>
      <c r="BF127" s="67"/>
      <c r="BG127" s="67"/>
      <c r="BH127" s="67"/>
      <c r="BI127" s="67"/>
      <c r="BJ127" s="67"/>
      <c r="BK127" s="67"/>
      <c r="BL127" s="67"/>
      <c r="BM127" s="67"/>
      <c r="BN127" s="67"/>
      <c r="BO127" s="67"/>
      <c r="BP127" s="67"/>
      <c r="BQ127" s="67"/>
      <c r="BR127" s="67"/>
      <c r="BS127" s="67"/>
      <c r="BT127" s="67"/>
      <c r="BU127" s="67"/>
      <c r="BV127" s="67"/>
      <c r="BW127" s="67"/>
      <c r="BX127" s="67"/>
      <c r="BY127" s="67"/>
      <c r="BZ127" s="67"/>
      <c r="CA127" s="67"/>
      <c r="CB127" s="67"/>
      <c r="CC127" s="67"/>
      <c r="CD127" s="67"/>
      <c r="CE127" s="67"/>
      <c r="CF127" s="67"/>
      <c r="CG127" s="67"/>
      <c r="CH127" s="67"/>
      <c r="CI127" s="67"/>
      <c r="CJ127" s="67"/>
      <c r="CK127" s="67"/>
      <c r="CL127" s="67"/>
      <c r="CM127" s="67"/>
      <c r="CN127" s="67"/>
      <c r="CO127" s="67"/>
      <c r="CP127" s="67"/>
      <c r="CQ127" s="67"/>
      <c r="CR127" s="67"/>
      <c r="CS127" s="67"/>
      <c r="CT127" s="67"/>
      <c r="CU127" s="67"/>
      <c r="CV127" s="67"/>
      <c r="CW127" s="67"/>
      <c r="CX127" s="67"/>
      <c r="CY127" s="67"/>
      <c r="CZ127" s="67"/>
      <c r="DA127" s="67"/>
      <c r="DB127" s="67"/>
      <c r="DC127" s="67"/>
      <c r="DD127" s="67"/>
      <c r="DE127" s="67"/>
      <c r="DF127" s="67"/>
      <c r="DG127" s="67"/>
      <c r="DH127" s="67"/>
      <c r="DI127" s="67"/>
      <c r="DJ127" s="67"/>
      <c r="DK127" s="67"/>
      <c r="DL127" s="67"/>
      <c r="DM127" s="67"/>
      <c r="DN127" s="67"/>
      <c r="DO127" s="67"/>
      <c r="DP127" s="67"/>
      <c r="DQ127" s="67"/>
      <c r="DR127" s="67"/>
      <c r="DS127" s="67"/>
      <c r="DT127" s="67"/>
      <c r="DU127" s="67"/>
      <c r="DV127" s="67"/>
      <c r="DW127" s="67"/>
      <c r="DX127" s="67"/>
      <c r="DY127" s="67"/>
      <c r="DZ127" s="67"/>
      <c r="EA127" s="67"/>
      <c r="EB127" s="67"/>
      <c r="EC127" s="67"/>
    </row>
    <row r="128" spans="2:133" ht="20" customHeight="1" thickTop="1">
      <c r="B128" s="12"/>
      <c r="C128" s="12"/>
      <c r="D128" s="54"/>
      <c r="E128" s="54"/>
      <c r="F128" s="54"/>
      <c r="G128" s="54"/>
      <c r="H128" s="54"/>
      <c r="I128" s="54"/>
      <c r="J128" s="54"/>
      <c r="K128" s="54"/>
      <c r="L128" s="54"/>
      <c r="M128" s="54"/>
      <c r="N128" s="54"/>
      <c r="O128" s="436"/>
      <c r="P128" s="54"/>
      <c r="Q128" s="54"/>
      <c r="R128" s="54"/>
      <c r="S128" s="54"/>
      <c r="T128" s="54"/>
      <c r="U128" s="54"/>
      <c r="V128" s="54"/>
      <c r="W128" s="54"/>
      <c r="X128" s="54"/>
      <c r="Y128" s="54"/>
      <c r="Z128" s="54"/>
      <c r="AA128" s="436"/>
      <c r="AB128" s="54"/>
      <c r="AC128" s="54"/>
      <c r="AD128" s="54"/>
      <c r="AE128" s="54"/>
      <c r="AF128" s="54"/>
      <c r="AG128" s="54"/>
      <c r="AH128" s="54"/>
      <c r="AI128" s="54"/>
      <c r="AJ128" s="54"/>
      <c r="AK128" s="54"/>
      <c r="AL128" s="54"/>
      <c r="AM128" s="54"/>
      <c r="AN128" s="12"/>
      <c r="AO128" s="12"/>
      <c r="AP128" s="12"/>
      <c r="AQ128" s="12"/>
      <c r="AR128" s="12"/>
      <c r="AS128" s="12"/>
      <c r="AT128" s="12"/>
      <c r="AU128" s="12"/>
      <c r="AV128" s="12"/>
      <c r="AW128" s="12"/>
      <c r="AX128" s="12"/>
      <c r="AY128" s="12"/>
      <c r="AZ128" s="12"/>
      <c r="BA128" s="12"/>
      <c r="BB128" s="12"/>
      <c r="BC128" s="12"/>
      <c r="BD128" s="12"/>
      <c r="BE128" s="12"/>
      <c r="BF128" s="12"/>
      <c r="BG128" s="12"/>
      <c r="BH128" s="12"/>
    </row>
    <row r="129" spans="2:133" s="20" customFormat="1" ht="17" thickBot="1">
      <c r="B129" s="416" t="s">
        <v>54</v>
      </c>
      <c r="C129" s="414"/>
      <c r="D129" s="418"/>
      <c r="E129" s="418"/>
      <c r="F129" s="418"/>
      <c r="G129" s="418"/>
      <c r="H129" s="418"/>
      <c r="I129" s="418"/>
      <c r="J129" s="418"/>
      <c r="K129" s="418"/>
      <c r="L129" s="418"/>
      <c r="M129" s="418"/>
      <c r="N129" s="418"/>
      <c r="O129" s="442"/>
      <c r="P129" s="418"/>
      <c r="Q129" s="418"/>
      <c r="R129" s="418"/>
      <c r="S129" s="418"/>
      <c r="T129" s="418"/>
      <c r="U129" s="418"/>
      <c r="V129" s="418"/>
      <c r="W129" s="418"/>
      <c r="X129" s="418"/>
      <c r="Y129" s="418"/>
      <c r="Z129" s="418"/>
      <c r="AA129" s="442"/>
      <c r="AB129" s="418"/>
      <c r="AC129" s="418"/>
      <c r="AD129" s="418"/>
      <c r="AE129" s="418"/>
      <c r="AF129" s="418"/>
      <c r="AG129" s="418"/>
      <c r="AH129" s="418"/>
      <c r="AI129" s="418"/>
      <c r="AJ129" s="418"/>
      <c r="AK129" s="418"/>
      <c r="AL129" s="418"/>
      <c r="AM129" s="418"/>
      <c r="AN129" s="12"/>
      <c r="AO129" s="12"/>
      <c r="AP129" s="12"/>
      <c r="AQ129" s="12"/>
      <c r="AR129" s="12"/>
      <c r="AS129" s="12"/>
      <c r="AT129" s="12"/>
      <c r="AU129" s="12"/>
      <c r="AV129" s="12"/>
      <c r="AW129" s="12"/>
      <c r="AX129" s="12"/>
      <c r="AY129" s="39"/>
      <c r="AZ129" s="39"/>
      <c r="BA129" s="39"/>
      <c r="BB129" s="39"/>
      <c r="BC129" s="39"/>
      <c r="BD129" s="39"/>
      <c r="BE129" s="39"/>
      <c r="BF129" s="39"/>
      <c r="BG129" s="39"/>
      <c r="BH129" s="39"/>
      <c r="BI129" s="39"/>
      <c r="BJ129" s="39"/>
      <c r="BK129" s="39"/>
      <c r="BL129" s="39"/>
      <c r="BM129" s="39"/>
      <c r="BN129" s="39"/>
      <c r="BO129" s="39"/>
      <c r="BP129" s="39"/>
      <c r="BQ129" s="39"/>
      <c r="BR129" s="39"/>
      <c r="BS129" s="39"/>
      <c r="BT129" s="39"/>
      <c r="BU129" s="39"/>
      <c r="BV129" s="39"/>
      <c r="BW129" s="39"/>
      <c r="BX129" s="39"/>
      <c r="BY129" s="39"/>
      <c r="BZ129" s="39"/>
      <c r="CA129" s="39"/>
      <c r="CB129" s="39"/>
      <c r="CC129" s="39"/>
      <c r="CD129" s="39"/>
      <c r="CE129" s="39"/>
      <c r="CF129" s="39"/>
      <c r="CG129" s="39"/>
      <c r="CH129" s="39"/>
      <c r="CI129" s="39"/>
      <c r="CJ129" s="39"/>
      <c r="CK129" s="39"/>
      <c r="CL129" s="39"/>
      <c r="CM129" s="39"/>
      <c r="CN129" s="39"/>
      <c r="CO129" s="39"/>
      <c r="CP129" s="39"/>
      <c r="CQ129" s="39"/>
      <c r="CR129" s="39"/>
      <c r="CS129" s="39"/>
      <c r="CT129" s="39"/>
      <c r="CU129" s="39"/>
      <c r="CV129" s="39"/>
      <c r="CW129" s="39"/>
      <c r="CX129" s="39"/>
      <c r="CY129" s="39"/>
      <c r="CZ129" s="39"/>
      <c r="DA129" s="39"/>
      <c r="DB129" s="39"/>
      <c r="DC129" s="39"/>
      <c r="DD129" s="39"/>
      <c r="DE129" s="39"/>
      <c r="DF129" s="39"/>
      <c r="DG129" s="39"/>
      <c r="DH129" s="39"/>
      <c r="DI129" s="39"/>
      <c r="DJ129" s="39"/>
      <c r="DK129" s="39"/>
      <c r="DL129" s="39"/>
      <c r="DM129" s="39"/>
      <c r="DN129" s="39"/>
      <c r="DO129" s="39"/>
      <c r="DP129" s="39"/>
      <c r="DQ129" s="39"/>
      <c r="DR129" s="39"/>
      <c r="DS129" s="39"/>
      <c r="DT129" s="39"/>
      <c r="DU129" s="39"/>
      <c r="DV129" s="39"/>
      <c r="DW129" s="39"/>
      <c r="DX129" s="39"/>
      <c r="DY129" s="39"/>
      <c r="DZ129" s="39"/>
      <c r="EA129" s="39"/>
      <c r="EB129" s="39"/>
      <c r="EC129" s="39"/>
    </row>
    <row r="130" spans="2:133" s="24" customFormat="1">
      <c r="B130" s="10" t="s">
        <v>115</v>
      </c>
      <c r="D130" s="56"/>
      <c r="E130" s="56">
        <f>D132</f>
        <v>800000</v>
      </c>
      <c r="F130" s="56">
        <f t="shared" ref="F130:AM130" si="49">E132</f>
        <v>800000</v>
      </c>
      <c r="G130" s="56">
        <f t="shared" si="49"/>
        <v>800000</v>
      </c>
      <c r="H130" s="56">
        <f t="shared" si="49"/>
        <v>800000</v>
      </c>
      <c r="I130" s="56">
        <f t="shared" si="49"/>
        <v>800000</v>
      </c>
      <c r="J130" s="56">
        <f t="shared" si="49"/>
        <v>800000</v>
      </c>
      <c r="K130" s="56">
        <f t="shared" si="49"/>
        <v>800000</v>
      </c>
      <c r="L130" s="56">
        <f t="shared" si="49"/>
        <v>800000</v>
      </c>
      <c r="M130" s="56">
        <f t="shared" si="49"/>
        <v>800000</v>
      </c>
      <c r="N130" s="56">
        <f t="shared" si="49"/>
        <v>800000</v>
      </c>
      <c r="O130" s="446">
        <f t="shared" si="49"/>
        <v>800000</v>
      </c>
      <c r="P130" s="56">
        <f t="shared" si="49"/>
        <v>800000</v>
      </c>
      <c r="Q130" s="56">
        <f t="shared" si="49"/>
        <v>800000</v>
      </c>
      <c r="R130" s="56">
        <f t="shared" si="49"/>
        <v>800000</v>
      </c>
      <c r="S130" s="56">
        <f t="shared" si="49"/>
        <v>800000</v>
      </c>
      <c r="T130" s="56">
        <f t="shared" si="49"/>
        <v>800000</v>
      </c>
      <c r="U130" s="56">
        <f t="shared" si="49"/>
        <v>800000</v>
      </c>
      <c r="V130" s="56">
        <f t="shared" si="49"/>
        <v>800000</v>
      </c>
      <c r="W130" s="56">
        <f t="shared" si="49"/>
        <v>800000</v>
      </c>
      <c r="X130" s="56">
        <f t="shared" si="49"/>
        <v>800000</v>
      </c>
      <c r="Y130" s="56">
        <f t="shared" si="49"/>
        <v>800000</v>
      </c>
      <c r="Z130" s="56">
        <f t="shared" si="49"/>
        <v>800000</v>
      </c>
      <c r="AA130" s="446">
        <f t="shared" si="49"/>
        <v>800000</v>
      </c>
      <c r="AB130" s="56">
        <f t="shared" si="49"/>
        <v>800000</v>
      </c>
      <c r="AC130" s="56">
        <f t="shared" si="49"/>
        <v>800000</v>
      </c>
      <c r="AD130" s="56">
        <f t="shared" si="49"/>
        <v>800000</v>
      </c>
      <c r="AE130" s="56">
        <f t="shared" si="49"/>
        <v>800000</v>
      </c>
      <c r="AF130" s="56">
        <f t="shared" si="49"/>
        <v>800000</v>
      </c>
      <c r="AG130" s="56">
        <f t="shared" si="49"/>
        <v>800000</v>
      </c>
      <c r="AH130" s="56">
        <f t="shared" si="49"/>
        <v>800000</v>
      </c>
      <c r="AI130" s="56">
        <f t="shared" si="49"/>
        <v>800000</v>
      </c>
      <c r="AJ130" s="56">
        <f t="shared" si="49"/>
        <v>800000</v>
      </c>
      <c r="AK130" s="56">
        <f t="shared" si="49"/>
        <v>800000</v>
      </c>
      <c r="AL130" s="56">
        <f t="shared" si="49"/>
        <v>800000</v>
      </c>
      <c r="AM130" s="56">
        <f t="shared" si="49"/>
        <v>800000</v>
      </c>
    </row>
    <row r="131" spans="2:133" s="24" customFormat="1">
      <c r="B131" s="10" t="s">
        <v>262</v>
      </c>
      <c r="D131" s="56">
        <f>'Cash Flow'!D41</f>
        <v>800000</v>
      </c>
      <c r="E131" s="56">
        <f>'Cash Flow'!E41</f>
        <v>0</v>
      </c>
      <c r="F131" s="56">
        <f>'Cash Flow'!F41</f>
        <v>0</v>
      </c>
      <c r="G131" s="56">
        <f>'Cash Flow'!G41</f>
        <v>0</v>
      </c>
      <c r="H131" s="56">
        <f>'Cash Flow'!H41</f>
        <v>0</v>
      </c>
      <c r="I131" s="56">
        <f>'Cash Flow'!I41</f>
        <v>0</v>
      </c>
      <c r="J131" s="56">
        <f>'Cash Flow'!J41</f>
        <v>0</v>
      </c>
      <c r="K131" s="56">
        <f>'Cash Flow'!K41</f>
        <v>0</v>
      </c>
      <c r="L131" s="56">
        <f>'Cash Flow'!L41</f>
        <v>0</v>
      </c>
      <c r="M131" s="56">
        <f>'Cash Flow'!M41</f>
        <v>0</v>
      </c>
      <c r="N131" s="56">
        <f>'Cash Flow'!N41</f>
        <v>0</v>
      </c>
      <c r="O131" s="446">
        <f>'Cash Flow'!O41</f>
        <v>0</v>
      </c>
      <c r="P131" s="56">
        <f>'Cash Flow'!P41</f>
        <v>0</v>
      </c>
      <c r="Q131" s="56">
        <f>'Cash Flow'!Q41</f>
        <v>0</v>
      </c>
      <c r="R131" s="56">
        <f>'Cash Flow'!R41</f>
        <v>0</v>
      </c>
      <c r="S131" s="56">
        <f>'Cash Flow'!S41</f>
        <v>0</v>
      </c>
      <c r="T131" s="56">
        <f>'Cash Flow'!T41</f>
        <v>0</v>
      </c>
      <c r="U131" s="56">
        <f>'Cash Flow'!U41</f>
        <v>0</v>
      </c>
      <c r="V131" s="56">
        <f>'Cash Flow'!V41</f>
        <v>0</v>
      </c>
      <c r="W131" s="56">
        <f>'Cash Flow'!W41</f>
        <v>0</v>
      </c>
      <c r="X131" s="56">
        <f>'Cash Flow'!X41</f>
        <v>0</v>
      </c>
      <c r="Y131" s="56">
        <f>'Cash Flow'!Y41</f>
        <v>0</v>
      </c>
      <c r="Z131" s="56">
        <f>'Cash Flow'!Z41</f>
        <v>0</v>
      </c>
      <c r="AA131" s="446">
        <f>'Cash Flow'!AA41</f>
        <v>0</v>
      </c>
      <c r="AB131" s="56">
        <f>'Cash Flow'!AB41</f>
        <v>0</v>
      </c>
      <c r="AC131" s="56">
        <f>'Cash Flow'!AC41</f>
        <v>0</v>
      </c>
      <c r="AD131" s="56">
        <f>'Cash Flow'!AD41</f>
        <v>0</v>
      </c>
      <c r="AE131" s="56">
        <f>'Cash Flow'!AE41</f>
        <v>0</v>
      </c>
      <c r="AF131" s="56">
        <f>'Cash Flow'!AF41</f>
        <v>0</v>
      </c>
      <c r="AG131" s="56">
        <f>'Cash Flow'!AG41</f>
        <v>0</v>
      </c>
      <c r="AH131" s="56">
        <f>'Cash Flow'!AH41</f>
        <v>0</v>
      </c>
      <c r="AI131" s="56">
        <f>'Cash Flow'!AI41</f>
        <v>0</v>
      </c>
      <c r="AJ131" s="56">
        <f>'Cash Flow'!AJ41</f>
        <v>0</v>
      </c>
      <c r="AK131" s="56">
        <f>'Cash Flow'!AK41</f>
        <v>0</v>
      </c>
      <c r="AL131" s="56">
        <f>'Cash Flow'!AL41</f>
        <v>0</v>
      </c>
      <c r="AM131" s="56">
        <f>'Cash Flow'!AM41</f>
        <v>0</v>
      </c>
    </row>
    <row r="132" spans="2:133" s="59" customFormat="1" ht="20" customHeight="1" thickBot="1">
      <c r="B132" s="420" t="s">
        <v>237</v>
      </c>
      <c r="C132" s="421"/>
      <c r="D132" s="422">
        <f>D130+D131</f>
        <v>800000</v>
      </c>
      <c r="E132" s="422">
        <f>E130+E131</f>
        <v>800000</v>
      </c>
      <c r="F132" s="422">
        <f t="shared" ref="F132:AM132" si="50">F130+F131</f>
        <v>800000</v>
      </c>
      <c r="G132" s="422">
        <f t="shared" si="50"/>
        <v>800000</v>
      </c>
      <c r="H132" s="422">
        <f t="shared" si="50"/>
        <v>800000</v>
      </c>
      <c r="I132" s="422">
        <f t="shared" si="50"/>
        <v>800000</v>
      </c>
      <c r="J132" s="422">
        <f t="shared" si="50"/>
        <v>800000</v>
      </c>
      <c r="K132" s="422">
        <f t="shared" si="50"/>
        <v>800000</v>
      </c>
      <c r="L132" s="422">
        <f t="shared" si="50"/>
        <v>800000</v>
      </c>
      <c r="M132" s="422">
        <f t="shared" si="50"/>
        <v>800000</v>
      </c>
      <c r="N132" s="422">
        <f t="shared" si="50"/>
        <v>800000</v>
      </c>
      <c r="O132" s="443">
        <f t="shared" si="50"/>
        <v>800000</v>
      </c>
      <c r="P132" s="422">
        <f t="shared" si="50"/>
        <v>800000</v>
      </c>
      <c r="Q132" s="422">
        <f t="shared" si="50"/>
        <v>800000</v>
      </c>
      <c r="R132" s="422">
        <f t="shared" si="50"/>
        <v>800000</v>
      </c>
      <c r="S132" s="422">
        <f t="shared" si="50"/>
        <v>800000</v>
      </c>
      <c r="T132" s="422">
        <f t="shared" si="50"/>
        <v>800000</v>
      </c>
      <c r="U132" s="422">
        <f t="shared" si="50"/>
        <v>800000</v>
      </c>
      <c r="V132" s="422">
        <f t="shared" si="50"/>
        <v>800000</v>
      </c>
      <c r="W132" s="422">
        <f t="shared" si="50"/>
        <v>800000</v>
      </c>
      <c r="X132" s="422">
        <f t="shared" si="50"/>
        <v>800000</v>
      </c>
      <c r="Y132" s="422">
        <f t="shared" si="50"/>
        <v>800000</v>
      </c>
      <c r="Z132" s="422">
        <f t="shared" si="50"/>
        <v>800000</v>
      </c>
      <c r="AA132" s="443">
        <f t="shared" si="50"/>
        <v>800000</v>
      </c>
      <c r="AB132" s="422">
        <f t="shared" si="50"/>
        <v>800000</v>
      </c>
      <c r="AC132" s="422">
        <f t="shared" si="50"/>
        <v>800000</v>
      </c>
      <c r="AD132" s="422">
        <f t="shared" si="50"/>
        <v>800000</v>
      </c>
      <c r="AE132" s="422">
        <f t="shared" si="50"/>
        <v>800000</v>
      </c>
      <c r="AF132" s="422">
        <f t="shared" si="50"/>
        <v>800000</v>
      </c>
      <c r="AG132" s="422">
        <f t="shared" si="50"/>
        <v>800000</v>
      </c>
      <c r="AH132" s="422">
        <f t="shared" si="50"/>
        <v>800000</v>
      </c>
      <c r="AI132" s="422">
        <f t="shared" si="50"/>
        <v>800000</v>
      </c>
      <c r="AJ132" s="422">
        <f t="shared" si="50"/>
        <v>800000</v>
      </c>
      <c r="AK132" s="422">
        <f t="shared" si="50"/>
        <v>800000</v>
      </c>
      <c r="AL132" s="422">
        <f t="shared" si="50"/>
        <v>800000</v>
      </c>
      <c r="AM132" s="422">
        <f t="shared" si="50"/>
        <v>800000</v>
      </c>
      <c r="AN132" s="58"/>
      <c r="AO132" s="58"/>
      <c r="AP132" s="58"/>
      <c r="AQ132" s="58"/>
      <c r="AR132" s="58"/>
      <c r="AS132" s="58"/>
      <c r="AT132" s="58"/>
      <c r="AU132" s="58"/>
      <c r="AV132" s="58"/>
      <c r="AW132" s="58"/>
      <c r="AX132" s="58"/>
      <c r="AY132" s="67"/>
      <c r="AZ132" s="67"/>
      <c r="BA132" s="67"/>
      <c r="BB132" s="67"/>
      <c r="BC132" s="67"/>
      <c r="BD132" s="67"/>
      <c r="BE132" s="67"/>
      <c r="BF132" s="67"/>
      <c r="BG132" s="67"/>
      <c r="BH132" s="67"/>
      <c r="BI132" s="67"/>
      <c r="BJ132" s="67"/>
      <c r="BK132" s="67"/>
      <c r="BL132" s="67"/>
      <c r="BM132" s="67"/>
      <c r="BN132" s="67"/>
      <c r="BO132" s="67"/>
      <c r="BP132" s="67"/>
      <c r="BQ132" s="67"/>
      <c r="BR132" s="67"/>
      <c r="BS132" s="67"/>
      <c r="BT132" s="67"/>
      <c r="BU132" s="67"/>
      <c r="BV132" s="67"/>
      <c r="BW132" s="67"/>
      <c r="BX132" s="67"/>
      <c r="BY132" s="67"/>
      <c r="BZ132" s="67"/>
      <c r="CA132" s="67"/>
      <c r="CB132" s="67"/>
      <c r="CC132" s="67"/>
      <c r="CD132" s="67"/>
      <c r="CE132" s="67"/>
      <c r="CF132" s="67"/>
      <c r="CG132" s="67"/>
      <c r="CH132" s="67"/>
      <c r="CI132" s="67"/>
      <c r="CJ132" s="67"/>
      <c r="CK132" s="67"/>
      <c r="CL132" s="67"/>
      <c r="CM132" s="67"/>
      <c r="CN132" s="67"/>
      <c r="CO132" s="67"/>
      <c r="CP132" s="67"/>
      <c r="CQ132" s="67"/>
      <c r="CR132" s="67"/>
      <c r="CS132" s="67"/>
      <c r="CT132" s="67"/>
      <c r="CU132" s="67"/>
      <c r="CV132" s="67"/>
      <c r="CW132" s="67"/>
      <c r="CX132" s="67"/>
      <c r="CY132" s="67"/>
      <c r="CZ132" s="67"/>
      <c r="DA132" s="67"/>
      <c r="DB132" s="67"/>
      <c r="DC132" s="67"/>
      <c r="DD132" s="67"/>
      <c r="DE132" s="67"/>
      <c r="DF132" s="67"/>
      <c r="DG132" s="67"/>
      <c r="DH132" s="67"/>
      <c r="DI132" s="67"/>
      <c r="DJ132" s="67"/>
      <c r="DK132" s="67"/>
      <c r="DL132" s="67"/>
      <c r="DM132" s="67"/>
      <c r="DN132" s="67"/>
      <c r="DO132" s="67"/>
      <c r="DP132" s="67"/>
      <c r="DQ132" s="67"/>
      <c r="DR132" s="67"/>
      <c r="DS132" s="67"/>
      <c r="DT132" s="67"/>
      <c r="DU132" s="67"/>
      <c r="DV132" s="67"/>
      <c r="DW132" s="67"/>
      <c r="DX132" s="67"/>
      <c r="DY132" s="67"/>
      <c r="DZ132" s="67"/>
      <c r="EA132" s="67"/>
      <c r="EB132" s="67"/>
      <c r="EC132" s="67"/>
    </row>
    <row r="133" spans="2:133" ht="20" customHeight="1" thickTop="1">
      <c r="B133" s="12"/>
      <c r="C133" s="12"/>
      <c r="D133" s="54"/>
      <c r="E133" s="54"/>
      <c r="F133" s="54"/>
      <c r="G133" s="54"/>
      <c r="H133" s="54"/>
      <c r="I133" s="54"/>
      <c r="J133" s="54"/>
      <c r="K133" s="54"/>
      <c r="L133" s="54"/>
      <c r="M133" s="54"/>
      <c r="N133" s="54"/>
      <c r="O133" s="436"/>
      <c r="P133" s="54"/>
      <c r="Q133" s="54"/>
      <c r="R133" s="54"/>
      <c r="S133" s="54"/>
      <c r="T133" s="54"/>
      <c r="U133" s="54"/>
      <c r="V133" s="54"/>
      <c r="W133" s="54"/>
      <c r="X133" s="54"/>
      <c r="Y133" s="54"/>
      <c r="Z133" s="54"/>
      <c r="AA133" s="436"/>
      <c r="AB133" s="54"/>
      <c r="AC133" s="54"/>
      <c r="AD133" s="54"/>
      <c r="AE133" s="54"/>
      <c r="AF133" s="54"/>
      <c r="AG133" s="54"/>
      <c r="AH133" s="54"/>
      <c r="AI133" s="54"/>
      <c r="AJ133" s="54"/>
      <c r="AK133" s="54"/>
      <c r="AL133" s="54"/>
      <c r="AM133" s="54"/>
      <c r="AN133" s="12"/>
      <c r="AO133" s="12"/>
      <c r="AP133" s="12"/>
      <c r="AQ133" s="12"/>
      <c r="AR133" s="12"/>
      <c r="AS133" s="12"/>
      <c r="AT133" s="12"/>
      <c r="AU133" s="12"/>
      <c r="AV133" s="12"/>
      <c r="AW133" s="12"/>
      <c r="AX133" s="12"/>
      <c r="AY133" s="12"/>
      <c r="AZ133" s="12"/>
      <c r="BA133" s="12"/>
      <c r="BB133" s="12"/>
      <c r="BC133" s="12"/>
      <c r="BD133" s="12"/>
      <c r="BE133" s="12"/>
      <c r="BF133" s="12"/>
      <c r="BG133" s="12"/>
      <c r="BH133" s="12"/>
    </row>
    <row r="134" spans="2:133" s="20" customFormat="1" ht="17" thickBot="1">
      <c r="B134" s="416" t="s">
        <v>36</v>
      </c>
      <c r="C134" s="414"/>
      <c r="D134" s="418"/>
      <c r="E134" s="418"/>
      <c r="F134" s="418"/>
      <c r="G134" s="418"/>
      <c r="H134" s="418"/>
      <c r="I134" s="418"/>
      <c r="J134" s="418"/>
      <c r="K134" s="418"/>
      <c r="L134" s="418"/>
      <c r="M134" s="418"/>
      <c r="N134" s="418"/>
      <c r="O134" s="442"/>
      <c r="P134" s="418"/>
      <c r="Q134" s="418"/>
      <c r="R134" s="418"/>
      <c r="S134" s="418"/>
      <c r="T134" s="418"/>
      <c r="U134" s="418"/>
      <c r="V134" s="418"/>
      <c r="W134" s="418"/>
      <c r="X134" s="418"/>
      <c r="Y134" s="418"/>
      <c r="Z134" s="418"/>
      <c r="AA134" s="442"/>
      <c r="AB134" s="418"/>
      <c r="AC134" s="418"/>
      <c r="AD134" s="418"/>
      <c r="AE134" s="418"/>
      <c r="AF134" s="418"/>
      <c r="AG134" s="418"/>
      <c r="AH134" s="418"/>
      <c r="AI134" s="418"/>
      <c r="AJ134" s="418"/>
      <c r="AK134" s="418"/>
      <c r="AL134" s="418"/>
      <c r="AM134" s="418"/>
      <c r="AN134" s="12"/>
      <c r="AO134" s="12"/>
      <c r="AP134" s="12"/>
      <c r="AQ134" s="12"/>
      <c r="AR134" s="12"/>
      <c r="AS134" s="12"/>
      <c r="AT134" s="12"/>
      <c r="AU134" s="12"/>
      <c r="AV134" s="12"/>
      <c r="AW134" s="12"/>
      <c r="AX134" s="12"/>
      <c r="AY134" s="39"/>
      <c r="AZ134" s="39"/>
      <c r="BA134" s="39"/>
      <c r="BB134" s="39"/>
      <c r="BC134" s="39"/>
      <c r="BD134" s="39"/>
      <c r="BE134" s="39"/>
      <c r="BF134" s="39"/>
      <c r="BG134" s="39"/>
      <c r="BH134" s="39"/>
      <c r="BI134" s="39"/>
      <c r="BJ134" s="39"/>
      <c r="BK134" s="39"/>
      <c r="BL134" s="39"/>
      <c r="BM134" s="39"/>
      <c r="BN134" s="39"/>
      <c r="BO134" s="39"/>
      <c r="BP134" s="39"/>
      <c r="BQ134" s="39"/>
      <c r="BR134" s="39"/>
      <c r="BS134" s="39"/>
      <c r="BT134" s="39"/>
      <c r="BU134" s="39"/>
      <c r="BV134" s="39"/>
      <c r="BW134" s="39"/>
      <c r="BX134" s="39"/>
      <c r="BY134" s="39"/>
      <c r="BZ134" s="39"/>
      <c r="CA134" s="39"/>
      <c r="CB134" s="39"/>
      <c r="CC134" s="39"/>
      <c r="CD134" s="39"/>
      <c r="CE134" s="39"/>
      <c r="CF134" s="39"/>
      <c r="CG134" s="39"/>
      <c r="CH134" s="39"/>
      <c r="CI134" s="39"/>
      <c r="CJ134" s="39"/>
      <c r="CK134" s="39"/>
      <c r="CL134" s="39"/>
      <c r="CM134" s="39"/>
      <c r="CN134" s="39"/>
      <c r="CO134" s="39"/>
      <c r="CP134" s="39"/>
      <c r="CQ134" s="39"/>
      <c r="CR134" s="39"/>
      <c r="CS134" s="39"/>
      <c r="CT134" s="39"/>
      <c r="CU134" s="39"/>
      <c r="CV134" s="39"/>
      <c r="CW134" s="39"/>
      <c r="CX134" s="39"/>
      <c r="CY134" s="39"/>
      <c r="CZ134" s="39"/>
      <c r="DA134" s="39"/>
      <c r="DB134" s="39"/>
      <c r="DC134" s="39"/>
      <c r="DD134" s="39"/>
      <c r="DE134" s="39"/>
      <c r="DF134" s="39"/>
      <c r="DG134" s="39"/>
      <c r="DH134" s="39"/>
      <c r="DI134" s="39"/>
      <c r="DJ134" s="39"/>
      <c r="DK134" s="39"/>
      <c r="DL134" s="39"/>
      <c r="DM134" s="39"/>
      <c r="DN134" s="39"/>
      <c r="DO134" s="39"/>
      <c r="DP134" s="39"/>
      <c r="DQ134" s="39"/>
      <c r="DR134" s="39"/>
      <c r="DS134" s="39"/>
      <c r="DT134" s="39"/>
      <c r="DU134" s="39"/>
      <c r="DV134" s="39"/>
      <c r="DW134" s="39"/>
      <c r="DX134" s="39"/>
      <c r="DY134" s="39"/>
      <c r="DZ134" s="39"/>
      <c r="EA134" s="39"/>
      <c r="EB134" s="39"/>
      <c r="EC134" s="39"/>
    </row>
    <row r="135" spans="2:133">
      <c r="B135" s="28" t="s">
        <v>43</v>
      </c>
      <c r="C135" s="12"/>
      <c r="D135" s="54"/>
      <c r="E135" s="54">
        <f>D138</f>
        <v>-17287.857142857141</v>
      </c>
      <c r="F135" s="54">
        <f t="shared" ref="F135:AM135" si="51">E138</f>
        <v>-34067.864656280843</v>
      </c>
      <c r="G135" s="54">
        <f t="shared" si="51"/>
        <v>-47639.556750766074</v>
      </c>
      <c r="H135" s="54">
        <f t="shared" si="51"/>
        <v>-54747.464919702361</v>
      </c>
      <c r="I135" s="54">
        <f t="shared" si="51"/>
        <v>-58904.117923523998</v>
      </c>
      <c r="J135" s="54">
        <f t="shared" si="51"/>
        <v>-57359.041773767814</v>
      </c>
      <c r="K135" s="54">
        <f t="shared" si="51"/>
        <v>-46961.759717037945</v>
      </c>
      <c r="L135" s="54">
        <f t="shared" si="51"/>
        <v>-30196.792218877043</v>
      </c>
      <c r="M135" s="54">
        <f t="shared" si="51"/>
        <v>-12523.656947543426</v>
      </c>
      <c r="N135" s="54">
        <f t="shared" si="51"/>
        <v>6058.1312423064119</v>
      </c>
      <c r="O135" s="436">
        <f t="shared" si="51"/>
        <v>26474.060326030485</v>
      </c>
      <c r="P135" s="54">
        <f t="shared" si="51"/>
        <v>47799.62112550973</v>
      </c>
      <c r="Q135" s="54">
        <f t="shared" si="51"/>
        <v>57690.973992419364</v>
      </c>
      <c r="R135" s="54">
        <f t="shared" si="51"/>
        <v>69056.948824930529</v>
      </c>
      <c r="S135" s="54">
        <f t="shared" si="51"/>
        <v>81898.045084509227</v>
      </c>
      <c r="T135" s="54">
        <f t="shared" si="51"/>
        <v>96214.765146146688</v>
      </c>
      <c r="U135" s="54">
        <f t="shared" si="51"/>
        <v>114027.61431535492</v>
      </c>
      <c r="V135" s="54">
        <f t="shared" si="51"/>
        <v>139447.10084526142</v>
      </c>
      <c r="W135" s="54">
        <f t="shared" si="51"/>
        <v>166973.73595380358</v>
      </c>
      <c r="X135" s="54">
        <f t="shared" si="51"/>
        <v>196639.03384102348</v>
      </c>
      <c r="Y135" s="54">
        <f t="shared" si="51"/>
        <v>225286.80936517072</v>
      </c>
      <c r="Z135" s="54">
        <f t="shared" si="51"/>
        <v>251545.58038475888</v>
      </c>
      <c r="AA135" s="436">
        <f t="shared" si="51"/>
        <v>279130.13016106363</v>
      </c>
      <c r="AB135" s="54">
        <f t="shared" si="51"/>
        <v>297376.87973683246</v>
      </c>
      <c r="AC135" s="54">
        <f t="shared" si="51"/>
        <v>322129.45261089562</v>
      </c>
      <c r="AD135" s="54">
        <f t="shared" si="51"/>
        <v>347928.27475249313</v>
      </c>
      <c r="AE135" s="54">
        <f t="shared" si="51"/>
        <v>374773.77461568557</v>
      </c>
      <c r="AF135" s="54">
        <f t="shared" si="51"/>
        <v>402429.58315384894</v>
      </c>
      <c r="AG135" s="54">
        <f t="shared" si="51"/>
        <v>430432.13383425394</v>
      </c>
      <c r="AH135" s="54">
        <f t="shared" si="51"/>
        <v>459901.86265273025</v>
      </c>
      <c r="AI135" s="54">
        <f t="shared" si="51"/>
        <v>490279.20814841666</v>
      </c>
      <c r="AJ135" s="54">
        <f t="shared" si="51"/>
        <v>521115.01141859684</v>
      </c>
      <c r="AK135" s="54">
        <f t="shared" si="51"/>
        <v>552441.7161336221</v>
      </c>
      <c r="AL135" s="54">
        <f t="shared" si="51"/>
        <v>584227.76855192066</v>
      </c>
      <c r="AM135" s="54">
        <f t="shared" si="51"/>
        <v>616505.61753509496</v>
      </c>
      <c r="AN135" s="12"/>
      <c r="AO135" s="12"/>
      <c r="AP135" s="12"/>
      <c r="AQ135" s="12"/>
      <c r="AR135" s="12"/>
      <c r="AS135" s="12"/>
      <c r="AT135" s="12"/>
      <c r="AU135" s="12"/>
      <c r="AV135" s="12"/>
      <c r="AW135" s="12"/>
      <c r="AX135" s="12"/>
      <c r="AY135" s="12"/>
      <c r="AZ135" s="12"/>
      <c r="BA135" s="12"/>
      <c r="BB135" s="12"/>
      <c r="BC135" s="12"/>
      <c r="BD135" s="12"/>
      <c r="BE135" s="12"/>
      <c r="BF135" s="12"/>
      <c r="BG135" s="12"/>
      <c r="BH135" s="12"/>
    </row>
    <row r="136" spans="2:133">
      <c r="B136" s="12" t="s">
        <v>244</v>
      </c>
      <c r="C136" s="12"/>
      <c r="D136" s="54">
        <f>'Profit &amp; Loss'!D68</f>
        <v>-17287.857142857141</v>
      </c>
      <c r="E136" s="54">
        <f>'Profit &amp; Loss'!E68</f>
        <v>-16780.007513423701</v>
      </c>
      <c r="F136" s="54">
        <f>'Profit &amp; Loss'!F68</f>
        <v>-13571.692094485228</v>
      </c>
      <c r="G136" s="54">
        <f>'Profit &amp; Loss'!G68</f>
        <v>-7107.9081689362838</v>
      </c>
      <c r="H136" s="54">
        <f>'Profit &amp; Loss'!H68</f>
        <v>-4156.6530038216351</v>
      </c>
      <c r="I136" s="54">
        <f>'Profit &amp; Loss'!I68</f>
        <v>1545.0761497561807</v>
      </c>
      <c r="J136" s="54">
        <f>'Profit &amp; Loss'!J68</f>
        <v>10397.28205672987</v>
      </c>
      <c r="K136" s="54">
        <f>'Profit &amp; Loss'!K68</f>
        <v>16764.967498160902</v>
      </c>
      <c r="L136" s="54">
        <f>'Profit &amp; Loss'!L68</f>
        <v>17673.135271333616</v>
      </c>
      <c r="M136" s="54">
        <f>'Profit &amp; Loss'!M68</f>
        <v>18581.788189849838</v>
      </c>
      <c r="N136" s="54">
        <f>'Profit &amp; Loss'!N68</f>
        <v>20415.929083724073</v>
      </c>
      <c r="O136" s="436">
        <f>'Profit &amp; Loss'!O68</f>
        <v>21325.560799479241</v>
      </c>
      <c r="P136" s="54">
        <f>'Profit &amp; Loss'!P68</f>
        <v>9891.3528669096358</v>
      </c>
      <c r="Q136" s="54">
        <f>'Profit &amp; Loss'!Q68</f>
        <v>11365.974832511163</v>
      </c>
      <c r="R136" s="54">
        <f>'Profit &amp; Loss'!R68</f>
        <v>12841.096259578695</v>
      </c>
      <c r="S136" s="54">
        <f>'Profit &amp; Loss'!S68</f>
        <v>14316.720061637459</v>
      </c>
      <c r="T136" s="54">
        <f>'Profit &amp; Loss'!T68</f>
        <v>17812.849169208232</v>
      </c>
      <c r="U136" s="54">
        <f>'Profit &amp; Loss'!U68</f>
        <v>25419.486529906499</v>
      </c>
      <c r="V136" s="54">
        <f>'Profit &amp; Loss'!V68</f>
        <v>27526.635108542177</v>
      </c>
      <c r="W136" s="54">
        <f>'Profit &amp; Loss'!W68</f>
        <v>29665.297887219891</v>
      </c>
      <c r="X136" s="54">
        <f>'Profit &amp; Loss'!X68</f>
        <v>28647.77552414723</v>
      </c>
      <c r="Y136" s="54">
        <f>'Profit &amp; Loss'!Y68</f>
        <v>26258.771019588181</v>
      </c>
      <c r="Z136" s="54">
        <f>'Profit &amp; Loss'!Z68</f>
        <v>27584.549776304753</v>
      </c>
      <c r="AA136" s="436">
        <f>'Profit &amp; Loss'!AA68</f>
        <v>28246.749575768845</v>
      </c>
      <c r="AB136" s="54">
        <f>'Profit &amp; Loss'!AB68</f>
        <v>24752.572874063142</v>
      </c>
      <c r="AC136" s="54">
        <f>'Profit &amp; Loss'!AC68</f>
        <v>25798.822141597491</v>
      </c>
      <c r="AD136" s="54">
        <f>'Profit &amp; Loss'!AD68</f>
        <v>26845.499863192454</v>
      </c>
      <c r="AE136" s="54">
        <f>'Profit &amp; Loss'!AE68</f>
        <v>27655.808538163386</v>
      </c>
      <c r="AF136" s="54">
        <f>'Profit &amp; Loss'!AF68</f>
        <v>28002.55068040498</v>
      </c>
      <c r="AG136" s="54">
        <f>'Profit &amp; Loss'!AG68</f>
        <v>29469.728818476317</v>
      </c>
      <c r="AH136" s="54">
        <f>'Profit &amp; Loss'!AH68</f>
        <v>30377.345495686401</v>
      </c>
      <c r="AI136" s="54">
        <f>'Profit &amp; Loss'!AI68</f>
        <v>30835.803270180215</v>
      </c>
      <c r="AJ136" s="54">
        <f>'Profit &amp; Loss'!AJ68</f>
        <v>31326.704715025247</v>
      </c>
      <c r="AK136" s="54">
        <f>'Profit &amp; Loss'!AK68</f>
        <v>31786.052418298539</v>
      </c>
      <c r="AL136" s="54">
        <f>'Profit &amp; Loss'!AL68</f>
        <v>32277.848983174255</v>
      </c>
      <c r="AM136" s="54">
        <f>'Profit &amp; Loss'!AM68</f>
        <v>32738.097028011747</v>
      </c>
      <c r="AN136" s="12"/>
      <c r="AO136" s="12"/>
      <c r="AP136" s="12"/>
      <c r="AQ136" s="12"/>
      <c r="AR136" s="12"/>
      <c r="AS136" s="12"/>
      <c r="AT136" s="12"/>
      <c r="AU136" s="12"/>
      <c r="AV136" s="12"/>
      <c r="AW136" s="12"/>
      <c r="AX136" s="12"/>
      <c r="AY136" s="12"/>
      <c r="AZ136" s="12"/>
      <c r="BA136" s="12"/>
      <c r="BB136" s="12"/>
      <c r="BC136" s="12"/>
      <c r="BD136" s="12"/>
      <c r="BE136" s="12"/>
      <c r="BF136" s="12"/>
      <c r="BG136" s="12"/>
      <c r="BH136" s="12"/>
    </row>
    <row r="137" spans="2:133">
      <c r="B137" s="12" t="s">
        <v>261</v>
      </c>
      <c r="C137" s="12"/>
      <c r="D137" s="54">
        <f>'Cash Flow'!D155</f>
        <v>0</v>
      </c>
      <c r="E137" s="54">
        <f>'Cash Flow'!E155</f>
        <v>0</v>
      </c>
      <c r="F137" s="54">
        <f>'Cash Flow'!F155</f>
        <v>0</v>
      </c>
      <c r="G137" s="54">
        <f>'Cash Flow'!G155</f>
        <v>0</v>
      </c>
      <c r="H137" s="54">
        <f>'Cash Flow'!H155</f>
        <v>0</v>
      </c>
      <c r="I137" s="54">
        <f>'Cash Flow'!I155</f>
        <v>0</v>
      </c>
      <c r="J137" s="54">
        <f>'Cash Flow'!J155</f>
        <v>0</v>
      </c>
      <c r="K137" s="54">
        <f>'Cash Flow'!K155</f>
        <v>0</v>
      </c>
      <c r="L137" s="54">
        <f>'Cash Flow'!L155</f>
        <v>0</v>
      </c>
      <c r="M137" s="54">
        <f>'Cash Flow'!M155</f>
        <v>0</v>
      </c>
      <c r="N137" s="54">
        <f>'Cash Flow'!N155</f>
        <v>0</v>
      </c>
      <c r="O137" s="436">
        <f>'Cash Flow'!O155</f>
        <v>0</v>
      </c>
      <c r="P137" s="54">
        <f>'Cash Flow'!P155</f>
        <v>0</v>
      </c>
      <c r="Q137" s="54">
        <f>'Cash Flow'!Q155</f>
        <v>0</v>
      </c>
      <c r="R137" s="54">
        <f>'Cash Flow'!R155</f>
        <v>0</v>
      </c>
      <c r="S137" s="54">
        <f>'Cash Flow'!S155</f>
        <v>0</v>
      </c>
      <c r="T137" s="54">
        <f>'Cash Flow'!T155</f>
        <v>0</v>
      </c>
      <c r="U137" s="54">
        <f>'Cash Flow'!U155</f>
        <v>0</v>
      </c>
      <c r="V137" s="54">
        <f>'Cash Flow'!V155</f>
        <v>0</v>
      </c>
      <c r="W137" s="54">
        <f>'Cash Flow'!W155</f>
        <v>0</v>
      </c>
      <c r="X137" s="54">
        <f>'Cash Flow'!X155</f>
        <v>0</v>
      </c>
      <c r="Y137" s="54">
        <f>'Cash Flow'!Y155</f>
        <v>0</v>
      </c>
      <c r="Z137" s="54">
        <f>'Cash Flow'!Z155</f>
        <v>0</v>
      </c>
      <c r="AA137" s="436">
        <f>'Cash Flow'!AA155</f>
        <v>-10000</v>
      </c>
      <c r="AB137" s="54">
        <f>'Cash Flow'!AB155</f>
        <v>0</v>
      </c>
      <c r="AC137" s="54">
        <f>'Cash Flow'!AC155</f>
        <v>0</v>
      </c>
      <c r="AD137" s="54">
        <f>'Cash Flow'!AD155</f>
        <v>0</v>
      </c>
      <c r="AE137" s="54">
        <f>'Cash Flow'!AE155</f>
        <v>0</v>
      </c>
      <c r="AF137" s="54">
        <f>'Cash Flow'!AF155</f>
        <v>0</v>
      </c>
      <c r="AG137" s="54">
        <f>'Cash Flow'!AG155</f>
        <v>0</v>
      </c>
      <c r="AH137" s="54">
        <f>'Cash Flow'!AH155</f>
        <v>0</v>
      </c>
      <c r="AI137" s="54">
        <f>'Cash Flow'!AI155</f>
        <v>0</v>
      </c>
      <c r="AJ137" s="54">
        <f>'Cash Flow'!AJ155</f>
        <v>0</v>
      </c>
      <c r="AK137" s="54">
        <f>'Cash Flow'!AK155</f>
        <v>0</v>
      </c>
      <c r="AL137" s="54">
        <f>'Cash Flow'!AL155</f>
        <v>0</v>
      </c>
      <c r="AM137" s="54">
        <f>'Cash Flow'!AM155</f>
        <v>-10000</v>
      </c>
      <c r="AN137" s="12"/>
      <c r="AO137" s="12"/>
      <c r="AP137" s="12"/>
      <c r="AQ137" s="12"/>
      <c r="AR137" s="12"/>
      <c r="AS137" s="12"/>
      <c r="AT137" s="12"/>
      <c r="AU137" s="12"/>
      <c r="AV137" s="12"/>
      <c r="AW137" s="12"/>
      <c r="AX137" s="12"/>
      <c r="AY137" s="12"/>
      <c r="AZ137" s="12"/>
      <c r="BA137" s="12"/>
      <c r="BB137" s="12"/>
      <c r="BC137" s="12"/>
      <c r="BD137" s="12"/>
      <c r="BE137" s="12"/>
      <c r="BF137" s="12"/>
      <c r="BG137" s="12"/>
      <c r="BH137" s="12"/>
    </row>
    <row r="138" spans="2:133" s="59" customFormat="1" ht="20" customHeight="1" thickBot="1">
      <c r="B138" s="420" t="s">
        <v>237</v>
      </c>
      <c r="C138" s="421"/>
      <c r="D138" s="422">
        <f>SUM(D135:D137)</f>
        <v>-17287.857142857141</v>
      </c>
      <c r="E138" s="422">
        <f t="shared" ref="E138:AM138" si="52">SUM(E135:E137)</f>
        <v>-34067.864656280843</v>
      </c>
      <c r="F138" s="422">
        <f t="shared" si="52"/>
        <v>-47639.556750766074</v>
      </c>
      <c r="G138" s="422">
        <f t="shared" si="52"/>
        <v>-54747.464919702361</v>
      </c>
      <c r="H138" s="422">
        <f t="shared" si="52"/>
        <v>-58904.117923523998</v>
      </c>
      <c r="I138" s="422">
        <f t="shared" si="52"/>
        <v>-57359.041773767814</v>
      </c>
      <c r="J138" s="422">
        <f t="shared" si="52"/>
        <v>-46961.759717037945</v>
      </c>
      <c r="K138" s="422">
        <f t="shared" si="52"/>
        <v>-30196.792218877043</v>
      </c>
      <c r="L138" s="422">
        <f t="shared" si="52"/>
        <v>-12523.656947543426</v>
      </c>
      <c r="M138" s="422">
        <f t="shared" si="52"/>
        <v>6058.1312423064119</v>
      </c>
      <c r="N138" s="422">
        <f t="shared" si="52"/>
        <v>26474.060326030485</v>
      </c>
      <c r="O138" s="443">
        <f t="shared" si="52"/>
        <v>47799.62112550973</v>
      </c>
      <c r="P138" s="422">
        <f t="shared" si="52"/>
        <v>57690.973992419364</v>
      </c>
      <c r="Q138" s="422">
        <f t="shared" si="52"/>
        <v>69056.948824930529</v>
      </c>
      <c r="R138" s="422">
        <f t="shared" si="52"/>
        <v>81898.045084509227</v>
      </c>
      <c r="S138" s="422">
        <f t="shared" si="52"/>
        <v>96214.765146146688</v>
      </c>
      <c r="T138" s="422">
        <f t="shared" si="52"/>
        <v>114027.61431535492</v>
      </c>
      <c r="U138" s="422">
        <f t="shared" si="52"/>
        <v>139447.10084526142</v>
      </c>
      <c r="V138" s="422">
        <f t="shared" si="52"/>
        <v>166973.73595380358</v>
      </c>
      <c r="W138" s="422">
        <f t="shared" si="52"/>
        <v>196639.03384102348</v>
      </c>
      <c r="X138" s="422">
        <f t="shared" si="52"/>
        <v>225286.80936517072</v>
      </c>
      <c r="Y138" s="422">
        <f t="shared" si="52"/>
        <v>251545.58038475888</v>
      </c>
      <c r="Z138" s="422">
        <f t="shared" si="52"/>
        <v>279130.13016106363</v>
      </c>
      <c r="AA138" s="443">
        <f t="shared" si="52"/>
        <v>297376.87973683246</v>
      </c>
      <c r="AB138" s="422">
        <f t="shared" si="52"/>
        <v>322129.45261089562</v>
      </c>
      <c r="AC138" s="422">
        <f t="shared" si="52"/>
        <v>347928.27475249313</v>
      </c>
      <c r="AD138" s="422">
        <f t="shared" si="52"/>
        <v>374773.77461568557</v>
      </c>
      <c r="AE138" s="422">
        <f t="shared" si="52"/>
        <v>402429.58315384894</v>
      </c>
      <c r="AF138" s="422">
        <f t="shared" si="52"/>
        <v>430432.13383425394</v>
      </c>
      <c r="AG138" s="422">
        <f t="shared" si="52"/>
        <v>459901.86265273025</v>
      </c>
      <c r="AH138" s="422">
        <f t="shared" si="52"/>
        <v>490279.20814841666</v>
      </c>
      <c r="AI138" s="422">
        <f t="shared" si="52"/>
        <v>521115.01141859684</v>
      </c>
      <c r="AJ138" s="422">
        <f t="shared" si="52"/>
        <v>552441.7161336221</v>
      </c>
      <c r="AK138" s="422">
        <f t="shared" si="52"/>
        <v>584227.76855192066</v>
      </c>
      <c r="AL138" s="422">
        <f t="shared" si="52"/>
        <v>616505.61753509496</v>
      </c>
      <c r="AM138" s="422">
        <f t="shared" si="52"/>
        <v>639243.71456310665</v>
      </c>
      <c r="AN138" s="58"/>
      <c r="AO138" s="58"/>
      <c r="AP138" s="58"/>
      <c r="AQ138" s="58"/>
      <c r="AR138" s="58"/>
      <c r="AS138" s="58"/>
      <c r="AT138" s="58"/>
      <c r="AU138" s="58"/>
      <c r="AV138" s="58"/>
      <c r="AW138" s="58"/>
      <c r="AX138" s="58"/>
      <c r="AY138" s="67"/>
      <c r="AZ138" s="67"/>
      <c r="BA138" s="67"/>
      <c r="BB138" s="67"/>
      <c r="BC138" s="67"/>
      <c r="BD138" s="67"/>
      <c r="BE138" s="67"/>
      <c r="BF138" s="67"/>
      <c r="BG138" s="67"/>
      <c r="BH138" s="67"/>
      <c r="BI138" s="67"/>
      <c r="BJ138" s="67"/>
      <c r="BK138" s="67"/>
      <c r="BL138" s="67"/>
      <c r="BM138" s="67"/>
      <c r="BN138" s="67"/>
      <c r="BO138" s="67"/>
      <c r="BP138" s="67"/>
      <c r="BQ138" s="67"/>
      <c r="BR138" s="67"/>
      <c r="BS138" s="67"/>
      <c r="BT138" s="67"/>
      <c r="BU138" s="67"/>
      <c r="BV138" s="67"/>
      <c r="BW138" s="67"/>
      <c r="BX138" s="67"/>
      <c r="BY138" s="67"/>
      <c r="BZ138" s="67"/>
      <c r="CA138" s="67"/>
      <c r="CB138" s="67"/>
      <c r="CC138" s="67"/>
      <c r="CD138" s="67"/>
      <c r="CE138" s="67"/>
      <c r="CF138" s="67"/>
      <c r="CG138" s="67"/>
      <c r="CH138" s="67"/>
      <c r="CI138" s="67"/>
      <c r="CJ138" s="67"/>
      <c r="CK138" s="67"/>
      <c r="CL138" s="67"/>
      <c r="CM138" s="67"/>
      <c r="CN138" s="67"/>
      <c r="CO138" s="67"/>
      <c r="CP138" s="67"/>
      <c r="CQ138" s="67"/>
      <c r="CR138" s="67"/>
      <c r="CS138" s="67"/>
      <c r="CT138" s="67"/>
      <c r="CU138" s="67"/>
      <c r="CV138" s="67"/>
      <c r="CW138" s="67"/>
      <c r="CX138" s="67"/>
      <c r="CY138" s="67"/>
      <c r="CZ138" s="67"/>
      <c r="DA138" s="67"/>
      <c r="DB138" s="67"/>
      <c r="DC138" s="67"/>
      <c r="DD138" s="67"/>
      <c r="DE138" s="67"/>
      <c r="DF138" s="67"/>
      <c r="DG138" s="67"/>
      <c r="DH138" s="67"/>
      <c r="DI138" s="67"/>
      <c r="DJ138" s="67"/>
      <c r="DK138" s="67"/>
      <c r="DL138" s="67"/>
      <c r="DM138" s="67"/>
      <c r="DN138" s="67"/>
      <c r="DO138" s="67"/>
      <c r="DP138" s="67"/>
      <c r="DQ138" s="67"/>
      <c r="DR138" s="67"/>
      <c r="DS138" s="67"/>
      <c r="DT138" s="67"/>
      <c r="DU138" s="67"/>
      <c r="DV138" s="67"/>
      <c r="DW138" s="67"/>
      <c r="DX138" s="67"/>
      <c r="DY138" s="67"/>
      <c r="DZ138" s="67"/>
      <c r="EA138" s="67"/>
      <c r="EB138" s="67"/>
      <c r="EC138" s="67"/>
    </row>
    <row r="139" spans="2:133" ht="20" customHeight="1" thickTop="1">
      <c r="B139" s="12"/>
      <c r="C139" s="12"/>
      <c r="D139" s="54"/>
      <c r="E139" s="54"/>
      <c r="F139" s="54"/>
      <c r="G139" s="54"/>
      <c r="H139" s="54"/>
      <c r="I139" s="54"/>
      <c r="J139" s="54"/>
      <c r="K139" s="54"/>
      <c r="L139" s="54"/>
      <c r="M139" s="54"/>
      <c r="N139" s="54"/>
      <c r="O139" s="436"/>
      <c r="P139" s="54"/>
      <c r="Q139" s="54"/>
      <c r="R139" s="54"/>
      <c r="S139" s="54"/>
      <c r="T139" s="54"/>
      <c r="U139" s="54"/>
      <c r="V139" s="54"/>
      <c r="W139" s="54"/>
      <c r="X139" s="54"/>
      <c r="Y139" s="54"/>
      <c r="Z139" s="54"/>
      <c r="AA139" s="436"/>
      <c r="AB139" s="54"/>
      <c r="AC139" s="54"/>
      <c r="AD139" s="54"/>
      <c r="AE139" s="54"/>
      <c r="AF139" s="54"/>
      <c r="AG139" s="54"/>
      <c r="AH139" s="54"/>
      <c r="AI139" s="54"/>
      <c r="AJ139" s="54"/>
      <c r="AK139" s="54"/>
      <c r="AL139" s="54"/>
      <c r="AM139" s="54"/>
      <c r="AN139" s="12"/>
      <c r="AO139" s="12"/>
      <c r="AP139" s="12"/>
      <c r="AQ139" s="12"/>
      <c r="AR139" s="12"/>
      <c r="AS139" s="12"/>
      <c r="AT139" s="12"/>
      <c r="AU139" s="12"/>
      <c r="AV139" s="12"/>
      <c r="AW139" s="12"/>
      <c r="AX139" s="12"/>
      <c r="AY139" s="12"/>
      <c r="AZ139" s="12"/>
      <c r="BA139" s="12"/>
      <c r="BB139" s="12"/>
      <c r="BC139" s="12"/>
      <c r="BD139" s="12"/>
      <c r="BE139" s="12"/>
      <c r="BF139" s="12"/>
      <c r="BG139" s="12"/>
      <c r="BH139" s="12"/>
    </row>
    <row r="145" spans="2:39">
      <c r="P145" s="31"/>
      <c r="Q145" s="31"/>
      <c r="R145" s="31"/>
      <c r="S145" s="31"/>
      <c r="T145" s="31"/>
      <c r="U145" s="31"/>
      <c r="V145" s="31"/>
      <c r="W145" s="31"/>
      <c r="X145" s="31"/>
      <c r="Y145" s="31"/>
      <c r="Z145" s="31"/>
      <c r="AA145" s="449"/>
      <c r="AB145" s="31"/>
      <c r="AC145" s="31"/>
      <c r="AD145" s="31"/>
      <c r="AE145" s="31"/>
      <c r="AF145" s="31"/>
      <c r="AG145" s="31"/>
      <c r="AH145" s="31"/>
      <c r="AI145" s="31"/>
      <c r="AJ145" s="31"/>
      <c r="AK145" s="31"/>
      <c r="AL145" s="31"/>
      <c r="AM145" s="31"/>
    </row>
    <row r="147" spans="2:39" s="24" customFormat="1">
      <c r="B147" s="41"/>
      <c r="O147" s="447"/>
      <c r="P147" s="42"/>
      <c r="AA147" s="447"/>
      <c r="AB147" s="42"/>
    </row>
    <row r="148" spans="2:39" s="24" customFormat="1">
      <c r="B148" s="41"/>
      <c r="O148" s="447"/>
      <c r="P148" s="42"/>
      <c r="AA148" s="447"/>
      <c r="AB148" s="42"/>
    </row>
    <row r="149" spans="2:39" s="24" customFormat="1">
      <c r="B149" s="41"/>
      <c r="O149" s="447"/>
      <c r="P149" s="42"/>
      <c r="AA149" s="447"/>
      <c r="AB149" s="42"/>
    </row>
    <row r="165" spans="2:28" s="24" customFormat="1">
      <c r="B165" s="10"/>
      <c r="O165" s="447"/>
      <c r="P165" s="42"/>
      <c r="AA165" s="447"/>
      <c r="AB165" s="42"/>
    </row>
    <row r="166" spans="2:28" s="24" customFormat="1">
      <c r="B166" s="10"/>
      <c r="C166" s="43"/>
      <c r="O166" s="447"/>
      <c r="P166" s="42"/>
      <c r="AA166" s="447"/>
      <c r="AB166" s="42"/>
    </row>
    <row r="167" spans="2:28" s="24" customFormat="1">
      <c r="B167" s="10"/>
      <c r="O167" s="447"/>
      <c r="P167" s="42"/>
      <c r="AA167" s="447"/>
      <c r="AB167" s="42"/>
    </row>
    <row r="168" spans="2:28" s="24" customFormat="1">
      <c r="B168" s="10"/>
      <c r="O168" s="447"/>
      <c r="P168" s="42"/>
      <c r="AA168" s="447"/>
      <c r="AB168" s="42"/>
    </row>
    <row r="169" spans="2:28" s="24" customFormat="1">
      <c r="B169" s="10"/>
      <c r="O169" s="447"/>
      <c r="P169" s="42"/>
      <c r="AA169" s="447"/>
      <c r="AB169" s="42"/>
    </row>
    <row r="170" spans="2:28" s="24" customFormat="1">
      <c r="B170" s="44"/>
      <c r="O170" s="447"/>
      <c r="P170" s="42"/>
      <c r="AA170" s="447"/>
      <c r="AB170" s="42"/>
    </row>
    <row r="171" spans="2:28" s="24" customFormat="1">
      <c r="B171" s="10"/>
      <c r="O171" s="447"/>
      <c r="P171" s="42"/>
      <c r="AA171" s="447"/>
      <c r="AB171" s="42"/>
    </row>
    <row r="172" spans="2:28" s="24" customFormat="1">
      <c r="B172" s="10"/>
      <c r="O172" s="447"/>
      <c r="P172" s="42"/>
      <c r="AA172" s="447"/>
      <c r="AB172" s="42"/>
    </row>
    <row r="173" spans="2:28" s="24" customFormat="1">
      <c r="B173" s="10"/>
      <c r="O173" s="447"/>
      <c r="P173" s="42"/>
      <c r="AA173" s="447"/>
      <c r="AB173" s="42"/>
    </row>
    <row r="174" spans="2:28" s="24" customFormat="1">
      <c r="B174" s="10"/>
      <c r="O174" s="447"/>
      <c r="P174" s="42"/>
      <c r="AA174" s="447"/>
      <c r="AB174" s="42"/>
    </row>
    <row r="175" spans="2:28" s="24" customFormat="1">
      <c r="B175" s="10"/>
      <c r="O175" s="447"/>
      <c r="P175" s="42"/>
      <c r="AA175" s="447"/>
      <c r="AB175" s="42"/>
    </row>
    <row r="176" spans="2:28" s="24" customFormat="1">
      <c r="B176" s="10"/>
      <c r="O176" s="447"/>
      <c r="P176" s="42"/>
      <c r="AA176" s="447"/>
      <c r="AB176" s="42"/>
    </row>
    <row r="177" spans="2:28" s="24" customFormat="1">
      <c r="B177" s="10"/>
      <c r="O177" s="447"/>
      <c r="P177" s="42"/>
      <c r="AA177" s="447"/>
      <c r="AB177" s="42"/>
    </row>
    <row r="178" spans="2:28" s="45" customFormat="1" ht="14">
      <c r="B178" s="44"/>
      <c r="O178" s="448"/>
      <c r="P178" s="46"/>
      <c r="AA178" s="448"/>
      <c r="AB178" s="46"/>
    </row>
    <row r="179" spans="2:28" s="45" customFormat="1" ht="14">
      <c r="B179" s="44"/>
      <c r="O179" s="448"/>
      <c r="P179" s="46"/>
      <c r="AA179" s="448"/>
      <c r="AB179" s="46"/>
    </row>
    <row r="180" spans="2:28" s="24" customFormat="1">
      <c r="B180" s="10"/>
      <c r="O180" s="447"/>
      <c r="P180" s="42"/>
      <c r="AA180" s="447"/>
      <c r="AB180" s="42"/>
    </row>
    <row r="1028" spans="1:1">
      <c r="A1028" s="27">
        <v>30217</v>
      </c>
    </row>
  </sheetData>
  <sheetProtection formatCells="0" formatColumns="0" formatRows="0" insertColumns="0" insertRows="0" insertHyperlinks="0" deleteColumns="0" deleteRows="0" sort="0" autoFilter="0" pivotTables="0"/>
  <pageMargins left="0.75" right="0.75" top="1" bottom="1" header="0.5" footer="0.5"/>
  <pageSetup paperSize="9" orientation="portrait" horizontalDpi="4294967292" verticalDpi="4294967292"/>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tabColor theme="4" tint="0.39997558519241921"/>
  </sheetPr>
  <dimension ref="A1:Z999"/>
  <sheetViews>
    <sheetView showGridLines="0" zoomScaleNormal="84" zoomScalePageLayoutView="125" workbookViewId="0"/>
  </sheetViews>
  <sheetFormatPr baseColWidth="10" defaultRowHeight="16" outlineLevelRow="1"/>
  <cols>
    <col min="1" max="1" width="23.33203125" style="91" customWidth="1"/>
    <col min="2" max="2" width="25.6640625" style="91" customWidth="1"/>
    <col min="3" max="3" width="9.6640625" style="91" customWidth="1"/>
    <col min="4" max="6" width="14.5" style="91" customWidth="1"/>
    <col min="7" max="7" width="6.1640625" style="91" customWidth="1"/>
    <col min="8" max="16384" width="10.83203125" style="91"/>
  </cols>
  <sheetData>
    <row r="1" spans="1:26" s="90" customFormat="1" ht="20" customHeight="1">
      <c r="B1" s="89" t="str">
        <f>"v"&amp;'COPYRIGHT PROTECTION'!C15&amp;"     "&amp;'COPYRIGHT PROTECTION'!C6</f>
        <v xml:space="preserve">v2025.1     © Simon Hulme and Chris Drew, 2011-2025     IF PART OF AN ACADEMIC ASSIGNMENT, PLEASE DO NOT DELETE THIS SINGLE LINE.  DELETING IT MAY INVALIDATE YOUR SUBMISSION. </v>
      </c>
    </row>
    <row r="2" spans="1:26" s="90" customFormat="1" ht="20" customHeight="1"/>
    <row r="3" spans="1:26" ht="29">
      <c r="B3" s="92" t="s">
        <v>323</v>
      </c>
      <c r="Z3" s="222"/>
    </row>
    <row r="4" spans="1:26">
      <c r="B4" s="142"/>
      <c r="C4" s="223"/>
      <c r="D4" s="223"/>
      <c r="E4" s="223"/>
      <c r="F4" s="223"/>
    </row>
    <row r="5" spans="1:26" s="224" customFormat="1" ht="25" thickBot="1">
      <c r="B5" s="281" t="s">
        <v>33</v>
      </c>
      <c r="C5" s="466"/>
      <c r="D5" s="466"/>
      <c r="E5" s="466"/>
      <c r="F5" s="466"/>
      <c r="Z5" s="225"/>
    </row>
    <row r="6" spans="1:26" ht="20" customHeight="1">
      <c r="C6" s="223"/>
      <c r="D6" s="223"/>
      <c r="E6" s="223"/>
    </row>
    <row r="7" spans="1:26">
      <c r="C7" s="223"/>
      <c r="D7" s="223"/>
      <c r="E7" s="223"/>
      <c r="F7" s="223"/>
    </row>
    <row r="8" spans="1:26" s="226" customFormat="1" ht="20" thickBot="1">
      <c r="B8" s="467" t="s">
        <v>102</v>
      </c>
      <c r="C8" s="468"/>
      <c r="D8" s="469">
        <f>'Pricing Model'!C9</f>
        <v>2025</v>
      </c>
      <c r="E8" s="469">
        <f>D8+1</f>
        <v>2026</v>
      </c>
      <c r="F8" s="469">
        <f>E8+1</f>
        <v>2027</v>
      </c>
    </row>
    <row r="9" spans="1:26" s="226" customFormat="1" ht="12" customHeight="1">
      <c r="B9" s="227"/>
      <c r="C9" s="228"/>
      <c r="D9" s="229"/>
      <c r="E9" s="229"/>
      <c r="F9" s="229"/>
    </row>
    <row r="10" spans="1:26">
      <c r="B10" s="129" t="str">
        <f>'Profit &amp; Loss'!B39</f>
        <v>Sales (excl VAT)</v>
      </c>
      <c r="C10" s="129"/>
      <c r="D10" s="230">
        <f>SUM('Profit &amp; Loss'!D39:O39)</f>
        <v>690360</v>
      </c>
      <c r="E10" s="230">
        <f>SUM('Profit &amp; Loss'!P39:AA39)</f>
        <v>1363720</v>
      </c>
      <c r="F10" s="230">
        <f>SUM('Profit &amp; Loss'!AB39:AM39)</f>
        <v>1828110</v>
      </c>
    </row>
    <row r="11" spans="1:26" ht="12" customHeight="1">
      <c r="B11" s="129"/>
      <c r="C11" s="129"/>
      <c r="D11" s="230"/>
      <c r="E11" s="230"/>
      <c r="F11" s="230"/>
    </row>
    <row r="12" spans="1:26">
      <c r="B12" s="328" t="str">
        <f>'Profit &amp; Loss'!B41</f>
        <v>Cost of sales</v>
      </c>
      <c r="C12" s="473"/>
      <c r="D12" s="474">
        <f>SUM('Profit &amp; Loss'!D41:O41)</f>
        <v>-266720</v>
      </c>
      <c r="E12" s="474">
        <f>SUM('Profit &amp; Loss'!P41:AA41)</f>
        <v>-523184</v>
      </c>
      <c r="F12" s="474">
        <f>SUM('Profit &amp; Loss'!AB41:AM41)</f>
        <v>-692280</v>
      </c>
    </row>
    <row r="13" spans="1:26">
      <c r="A13" s="231"/>
      <c r="B13" s="129" t="str">
        <f>'Profit &amp; Loss'!B42</f>
        <v>Gross profit</v>
      </c>
      <c r="C13" s="232"/>
      <c r="D13" s="230">
        <f>SUM('Profit &amp; Loss'!D42:O42)</f>
        <v>423640</v>
      </c>
      <c r="E13" s="230">
        <f>SUM('Profit &amp; Loss'!P42:AA42)</f>
        <v>840536</v>
      </c>
      <c r="F13" s="230">
        <f>SUM('Profit &amp; Loss'!AB42:AM42)</f>
        <v>1135830</v>
      </c>
    </row>
    <row r="14" spans="1:26" s="233" customFormat="1" ht="14" hidden="1" customHeight="1" outlineLevel="1">
      <c r="B14" s="233" t="s">
        <v>3</v>
      </c>
      <c r="D14" s="234">
        <f>D10+D12</f>
        <v>423640</v>
      </c>
      <c r="E14" s="234">
        <f>E10+E12</f>
        <v>840536</v>
      </c>
      <c r="F14" s="234">
        <f>F10+F12</f>
        <v>1135830</v>
      </c>
      <c r="M14" s="235"/>
      <c r="N14" s="235"/>
    </row>
    <row r="15" spans="1:26" s="121" customFormat="1" collapsed="1">
      <c r="A15" s="236" t="s">
        <v>32</v>
      </c>
      <c r="B15" s="237"/>
      <c r="C15" s="238"/>
      <c r="D15" s="134">
        <f>D13/D10</f>
        <v>0.61365084883249321</v>
      </c>
      <c r="E15" s="134">
        <f>E13/E10</f>
        <v>0.61635526354383596</v>
      </c>
      <c r="F15" s="134">
        <f>F13/F10</f>
        <v>0.62131381590823309</v>
      </c>
      <c r="M15" s="122"/>
      <c r="N15" s="122"/>
    </row>
    <row r="16" spans="1:26" s="121" customFormat="1" ht="12" customHeight="1">
      <c r="A16" s="236"/>
      <c r="B16" s="237"/>
      <c r="C16" s="239"/>
      <c r="D16" s="240"/>
      <c r="E16" s="240"/>
      <c r="F16" s="240"/>
      <c r="M16" s="122"/>
      <c r="N16" s="122"/>
    </row>
    <row r="17" spans="1:14" hidden="1" outlineLevel="1">
      <c r="B17" s="129" t="s">
        <v>206</v>
      </c>
      <c r="C17" s="223"/>
      <c r="D17" s="230"/>
      <c r="E17" s="230"/>
      <c r="F17" s="230"/>
    </row>
    <row r="18" spans="1:14" hidden="1" outlineLevel="1">
      <c r="B18" s="142" t="str">
        <f>'Profit &amp; Loss'!B46</f>
        <v>Employee wages</v>
      </c>
      <c r="C18" s="223"/>
      <c r="D18" s="220">
        <f>SUM('Profit &amp; Loss'!D46:O46)</f>
        <v>-150000</v>
      </c>
      <c r="E18" s="220">
        <f>SUM('Profit &amp; Loss'!P46:AA46)</f>
        <v>-320000</v>
      </c>
      <c r="F18" s="220">
        <f>SUM('Profit &amp; Loss'!AB46:AM46)</f>
        <v>-450000</v>
      </c>
    </row>
    <row r="19" spans="1:14" ht="15" hidden="1" customHeight="1" outlineLevel="1">
      <c r="B19" s="142" t="str">
        <f>'Profit &amp; Loss'!B47</f>
        <v>Property rent</v>
      </c>
      <c r="C19" s="223"/>
      <c r="D19" s="220">
        <f>SUM('Profit &amp; Loss'!D47:O47)</f>
        <v>-24999.999999999996</v>
      </c>
      <c r="E19" s="220">
        <f>SUM('Profit &amp; Loss'!P47:AA47)</f>
        <v>-35000.000000000007</v>
      </c>
      <c r="F19" s="220">
        <f>SUM('Profit &amp; Loss'!AB47:AM47)</f>
        <v>-35000.000000000007</v>
      </c>
    </row>
    <row r="20" spans="1:14" hidden="1" outlineLevel="1">
      <c r="B20" s="142" t="str">
        <f>'Profit &amp; Loss'!B48</f>
        <v>Business rates (local property taxes)</v>
      </c>
      <c r="C20" s="223"/>
      <c r="D20" s="220">
        <f>SUM('Profit &amp; Loss'!D48:O48)</f>
        <v>-20000</v>
      </c>
      <c r="E20" s="220">
        <f>SUM('Profit &amp; Loss'!P48:AA48)</f>
        <v>-23000.000000000004</v>
      </c>
      <c r="F20" s="220">
        <f>SUM('Profit &amp; Loss'!AB48:AM48)</f>
        <v>-24999.999999999996</v>
      </c>
    </row>
    <row r="21" spans="1:14" hidden="1" outlineLevel="1">
      <c r="B21" s="142" t="str">
        <f>'Profit &amp; Loss'!B49</f>
        <v>Heat &amp; light</v>
      </c>
      <c r="C21" s="223"/>
      <c r="D21" s="220">
        <f>SUM('Profit &amp; Loss'!D49:O49)</f>
        <v>-18000</v>
      </c>
      <c r="E21" s="220">
        <f>SUM('Profit &amp; Loss'!P49:AA49)</f>
        <v>-19000</v>
      </c>
      <c r="F21" s="220">
        <f>SUM('Profit &amp; Loss'!AB49:AM49)</f>
        <v>-21000</v>
      </c>
    </row>
    <row r="22" spans="1:14" hidden="1" outlineLevel="1">
      <c r="B22" s="142" t="str">
        <f>'Profit &amp; Loss'!B50</f>
        <v>Cleaning</v>
      </c>
      <c r="C22" s="223"/>
      <c r="D22" s="220">
        <f>SUM('Profit &amp; Loss'!D50:O50)</f>
        <v>-12000</v>
      </c>
      <c r="E22" s="220">
        <f>SUM('Profit &amp; Loss'!P50:AA50)</f>
        <v>-13000.000000000002</v>
      </c>
      <c r="F22" s="220">
        <f>SUM('Profit &amp; Loss'!AB50:AM50)</f>
        <v>-13999.999999999998</v>
      </c>
    </row>
    <row r="23" spans="1:14" hidden="1" outlineLevel="1">
      <c r="B23" s="142" t="str">
        <f>'Profit &amp; Loss'!B51</f>
        <v>Accounting services</v>
      </c>
      <c r="C23" s="223"/>
      <c r="D23" s="220">
        <f>SUM('Profit &amp; Loss'!D51:O51)</f>
        <v>-16000.000000000002</v>
      </c>
      <c r="E23" s="220">
        <f>SUM('Profit &amp; Loss'!P51:AA51)</f>
        <v>-16000.000000000002</v>
      </c>
      <c r="F23" s="220">
        <f>SUM('Profit &amp; Loss'!AB51:AM51)</f>
        <v>-16999.999999999996</v>
      </c>
    </row>
    <row r="24" spans="1:14" hidden="1" outlineLevel="1">
      <c r="B24" s="142" t="str">
        <f>'Profit &amp; Loss'!B52</f>
        <v>Other misc costs</v>
      </c>
      <c r="C24" s="223"/>
      <c r="D24" s="220">
        <f>SUM('Profit &amp; Loss'!D52:O52)</f>
        <v>-15000</v>
      </c>
      <c r="E24" s="220">
        <f>SUM('Profit &amp; Loss'!P52:AA52)</f>
        <v>-20000</v>
      </c>
      <c r="F24" s="220">
        <f>SUM('Profit &amp; Loss'!AB52:AM52)</f>
        <v>-24999.999999999996</v>
      </c>
    </row>
    <row r="25" spans="1:14" hidden="1" outlineLevel="1">
      <c r="B25" s="142" t="str">
        <f>'Profit &amp; Loss'!B53</f>
        <v>Other 1</v>
      </c>
      <c r="C25" s="223"/>
      <c r="D25" s="220">
        <f>SUM('Profit &amp; Loss'!D53:O53)</f>
        <v>0</v>
      </c>
      <c r="E25" s="220">
        <f>SUM('Profit &amp; Loss'!P53:AA53)</f>
        <v>0</v>
      </c>
      <c r="F25" s="220">
        <f>SUM('Profit &amp; Loss'!AB53:AM53)</f>
        <v>0</v>
      </c>
    </row>
    <row r="26" spans="1:14" hidden="1" outlineLevel="1">
      <c r="B26" s="142" t="str">
        <f>'Profit &amp; Loss'!B54</f>
        <v>Other 2</v>
      </c>
      <c r="C26" s="223"/>
      <c r="D26" s="220">
        <f>SUM('Profit &amp; Loss'!D54:O54)</f>
        <v>0</v>
      </c>
      <c r="E26" s="220">
        <f>SUM('Profit &amp; Loss'!P54:AA54)</f>
        <v>0</v>
      </c>
      <c r="F26" s="220">
        <f>SUM('Profit &amp; Loss'!AB54:AM54)</f>
        <v>0</v>
      </c>
    </row>
    <row r="27" spans="1:14" hidden="1" outlineLevel="1">
      <c r="B27" s="142" t="str">
        <f>'Profit &amp; Loss'!B55</f>
        <v>Advertising</v>
      </c>
      <c r="C27" s="223"/>
      <c r="D27" s="220">
        <f>SUM('Profit &amp; Loss'!D55:O55)</f>
        <v>-400</v>
      </c>
      <c r="E27" s="220">
        <f>SUM('Profit &amp; Loss'!P55:AA55)</f>
        <v>-480</v>
      </c>
      <c r="F27" s="220">
        <f>SUM('Profit &amp; Loss'!AB55:AM55)</f>
        <v>-840</v>
      </c>
    </row>
    <row r="28" spans="1:14" hidden="1" outlineLevel="1">
      <c r="B28" s="328" t="str">
        <f>'Profit &amp; Loss'!B56</f>
        <v>Trade shows</v>
      </c>
      <c r="C28" s="473"/>
      <c r="D28" s="474">
        <f>SUM('Profit &amp; Loss'!D56:O56)</f>
        <v>-500</v>
      </c>
      <c r="E28" s="474">
        <f>SUM('Profit &amp; Loss'!P56:AA56)</f>
        <v>-600</v>
      </c>
      <c r="F28" s="474">
        <f>SUM('Profit &amp; Loss'!AB56:AM56)</f>
        <v>-700</v>
      </c>
    </row>
    <row r="29" spans="1:14" s="162" customFormat="1" collapsed="1">
      <c r="A29" s="231" t="s">
        <v>31</v>
      </c>
      <c r="B29" s="142" t="str">
        <f>'Profit &amp; Loss'!B45</f>
        <v>Operating expenses</v>
      </c>
      <c r="C29" s="232"/>
      <c r="D29" s="220">
        <f>SUM('Profit &amp; Loss'!D57:O57)</f>
        <v>-256900.00000000003</v>
      </c>
      <c r="E29" s="220">
        <f>SUM('Profit &amp; Loss'!P57:AA57)</f>
        <v>-447080.00000000017</v>
      </c>
      <c r="F29" s="220">
        <f>SUM('Profit &amp; Loss'!AB57:AM57)</f>
        <v>-588540</v>
      </c>
    </row>
    <row r="30" spans="1:14" s="233" customFormat="1" ht="14" hidden="1" customHeight="1" outlineLevel="1">
      <c r="B30" s="475" t="s">
        <v>3</v>
      </c>
      <c r="C30" s="475"/>
      <c r="D30" s="476">
        <f>SUM(D18:D28)</f>
        <v>-256900</v>
      </c>
      <c r="E30" s="476">
        <f>SUM(E18:E28)</f>
        <v>-447080</v>
      </c>
      <c r="F30" s="476">
        <f>SUM(F18:F28)</f>
        <v>-588540</v>
      </c>
      <c r="M30" s="235"/>
      <c r="N30" s="235"/>
    </row>
    <row r="31" spans="1:14" s="162" customFormat="1" collapsed="1">
      <c r="A31" s="236" t="s">
        <v>32</v>
      </c>
      <c r="B31" s="129" t="str">
        <f>'Profit &amp; Loss'!B59</f>
        <v>EBITDA</v>
      </c>
      <c r="C31" s="232"/>
      <c r="D31" s="230">
        <f>SUM('Profit &amp; Loss'!D59:O59)</f>
        <v>166740</v>
      </c>
      <c r="E31" s="230">
        <f>SUM('Profit &amp; Loss'!P59:AA59)</f>
        <v>393455.99999999988</v>
      </c>
      <c r="F31" s="230">
        <f>SUM('Profit &amp; Loss'!AB59:AM59)</f>
        <v>547290</v>
      </c>
    </row>
    <row r="32" spans="1:14">
      <c r="A32" s="236"/>
      <c r="B32" s="142"/>
      <c r="C32" s="223"/>
      <c r="D32" s="220"/>
      <c r="E32" s="220"/>
      <c r="F32" s="220"/>
    </row>
    <row r="33" spans="1:14">
      <c r="A33" s="236"/>
      <c r="B33" s="328" t="str">
        <f>'Profit &amp; Loss'!B61</f>
        <v>Depreciation</v>
      </c>
      <c r="C33" s="473"/>
      <c r="D33" s="474">
        <f>SUM('Profit &amp; Loss'!D61:O61)</f>
        <v>-55714.285714285732</v>
      </c>
      <c r="E33" s="474">
        <f>SUM('Profit &amp; Loss'!P61:AA61)</f>
        <v>-55714.285714285732</v>
      </c>
      <c r="F33" s="474">
        <f>SUM('Profit &amp; Loss'!AB61:AM61)</f>
        <v>-55714.285714285732</v>
      </c>
    </row>
    <row r="34" spans="1:14" s="162" customFormat="1">
      <c r="A34" s="231"/>
      <c r="B34" s="129" t="str">
        <f>'Profit &amp; Loss'!B62</f>
        <v>Operating profit (EBIT)</v>
      </c>
      <c r="C34" s="232"/>
      <c r="D34" s="230">
        <f>SUM('Profit &amp; Loss'!D62:O62)</f>
        <v>111025.71428571432</v>
      </c>
      <c r="E34" s="230">
        <f>SUM('Profit &amp; Loss'!P62:AA62)</f>
        <v>337741.7142857142</v>
      </c>
      <c r="F34" s="230">
        <f>SUM('Profit &amp; Loss'!AB62:AM62)</f>
        <v>491575.71428571438</v>
      </c>
    </row>
    <row r="35" spans="1:14">
      <c r="A35" s="236"/>
      <c r="B35" s="142"/>
      <c r="C35" s="223"/>
      <c r="D35" s="220"/>
      <c r="E35" s="220"/>
      <c r="F35" s="220"/>
    </row>
    <row r="36" spans="1:14">
      <c r="B36" s="328" t="str">
        <f>'Profit &amp; Loss'!B64</f>
        <v>Loan interest</v>
      </c>
      <c r="C36" s="473"/>
      <c r="D36" s="474">
        <f>SUM('Profit &amp; Loss'!D64:O64)</f>
        <v>-63226.093160204575</v>
      </c>
      <c r="E36" s="474">
        <f>SUM('Profit &amp; Loss'!P64:AA64)</f>
        <v>-50963.092883040466</v>
      </c>
      <c r="F36" s="474">
        <f>SUM('Profit &amp; Loss'!AB64:AM64)</f>
        <v>-37813.599324300121</v>
      </c>
    </row>
    <row r="37" spans="1:14" s="162" customFormat="1">
      <c r="A37" s="231"/>
      <c r="B37" s="129" t="str">
        <f>'Profit &amp; Loss'!B65</f>
        <v>Profit before tax</v>
      </c>
      <c r="C37" s="232"/>
      <c r="D37" s="230">
        <f>SUM('Profit &amp; Loss'!D65:O65)</f>
        <v>47799.62112550973</v>
      </c>
      <c r="E37" s="230">
        <f>SUM('Profit &amp; Loss'!P65:AA65)</f>
        <v>286778.62140267371</v>
      </c>
      <c r="F37" s="230">
        <f>SUM('Profit &amp; Loss'!AB65:AM65)</f>
        <v>453762.11496141419</v>
      </c>
    </row>
    <row r="38" spans="1:14">
      <c r="B38" s="142"/>
      <c r="C38" s="223"/>
      <c r="D38" s="220"/>
      <c r="E38" s="220"/>
      <c r="F38" s="220"/>
    </row>
    <row r="39" spans="1:14">
      <c r="B39" s="142" t="str">
        <f>'Profit &amp; Loss'!B67</f>
        <v>Corporation tax</v>
      </c>
      <c r="C39" s="223"/>
      <c r="D39" s="220">
        <f>SUM('Profit &amp; Loss'!D67:O67)</f>
        <v>0</v>
      </c>
      <c r="E39" s="220">
        <f>SUM('Profit &amp; Loss'!P67:AA67)</f>
        <v>-27201.362791350966</v>
      </c>
      <c r="F39" s="220">
        <f>SUM('Profit &amp; Loss'!AB67:AM67)</f>
        <v>-101895.28013514</v>
      </c>
    </row>
    <row r="40" spans="1:14" s="215" customFormat="1" ht="20" customHeight="1" thickBot="1">
      <c r="A40" s="241"/>
      <c r="B40" s="477" t="str">
        <f>'Profit &amp; Loss'!B68</f>
        <v>Profit after tax</v>
      </c>
      <c r="C40" s="478"/>
      <c r="D40" s="479">
        <f>SUM('Profit &amp; Loss'!D68:O68)</f>
        <v>47799.62112550973</v>
      </c>
      <c r="E40" s="479">
        <f>SUM('Profit &amp; Loss'!P68:AA68)</f>
        <v>259577.25861132273</v>
      </c>
      <c r="F40" s="479">
        <f>SUM('Profit &amp; Loss'!AB68:AM68)</f>
        <v>351866.83482627419</v>
      </c>
    </row>
    <row r="41" spans="1:14" s="233" customFormat="1" ht="14" hidden="1" customHeight="1" outlineLevel="1" thickTop="1">
      <c r="B41" s="233" t="s">
        <v>3</v>
      </c>
      <c r="D41" s="242">
        <f>D13+D29+D33+D36+D39</f>
        <v>47799.621125509657</v>
      </c>
      <c r="E41" s="242">
        <f>E13+E29+E33+E36+E39</f>
        <v>259577.25861132264</v>
      </c>
      <c r="F41" s="242">
        <f>F13+F29+F33+F36+F39</f>
        <v>351866.83482627413</v>
      </c>
      <c r="M41" s="235"/>
      <c r="N41" s="235"/>
    </row>
    <row r="42" spans="1:14" ht="17" collapsed="1" thickTop="1">
      <c r="A42" s="236" t="s">
        <v>32</v>
      </c>
      <c r="B42" s="142"/>
      <c r="C42" s="223"/>
      <c r="D42" s="134">
        <f>D40/D10</f>
        <v>6.9238688692145736E-2</v>
      </c>
      <c r="E42" s="134">
        <f>E40/E10</f>
        <v>0.19034498182275153</v>
      </c>
      <c r="F42" s="134">
        <f>F40/F10</f>
        <v>0.19247574534698361</v>
      </c>
    </row>
    <row r="43" spans="1:14">
      <c r="D43" s="155"/>
      <c r="E43" s="155"/>
      <c r="F43" s="155"/>
    </row>
    <row r="44" spans="1:14" s="226" customFormat="1" ht="20" thickBot="1">
      <c r="B44" s="467" t="s">
        <v>249</v>
      </c>
      <c r="C44" s="468"/>
      <c r="D44" s="469">
        <f>'Pricing Model'!C9</f>
        <v>2025</v>
      </c>
      <c r="E44" s="469">
        <f>D44+1</f>
        <v>2026</v>
      </c>
      <c r="F44" s="469">
        <f>E44+1</f>
        <v>2027</v>
      </c>
    </row>
    <row r="45" spans="1:14" ht="12" customHeight="1">
      <c r="B45" s="142"/>
      <c r="C45" s="223"/>
      <c r="D45" s="243"/>
      <c r="E45" s="243"/>
      <c r="F45" s="243"/>
    </row>
    <row r="46" spans="1:14">
      <c r="B46" s="142" t="s">
        <v>55</v>
      </c>
      <c r="C46" s="223"/>
      <c r="D46" s="185">
        <f>SUM('Cash Flow'!D24:O24)</f>
        <v>-9070.8931602045486</v>
      </c>
      <c r="E46" s="185">
        <f ca="1">SUM('Cash Flow'!P24:AA24)</f>
        <v>296586.50711695955</v>
      </c>
      <c r="F46" s="185">
        <f ca="1">SUM('Cash Flow'!AB24:AM24)</f>
        <v>452795.43788434891</v>
      </c>
    </row>
    <row r="47" spans="1:14">
      <c r="B47" s="142" t="s">
        <v>56</v>
      </c>
      <c r="C47" s="223"/>
      <c r="D47" s="220">
        <f>SUM('Cash Flow'!D36:O36)</f>
        <v>-1710000</v>
      </c>
      <c r="E47" s="220">
        <f>SUM('Cash Flow'!P36:AA36)</f>
        <v>0</v>
      </c>
      <c r="F47" s="220">
        <f>SUM('Cash Flow'!AB36:AM36)</f>
        <v>0</v>
      </c>
    </row>
    <row r="48" spans="1:14">
      <c r="B48" s="328" t="s">
        <v>57</v>
      </c>
      <c r="C48" s="473"/>
      <c r="D48" s="474">
        <f>SUM('Cash Flow'!D52:O52)</f>
        <v>1810363.9983256941</v>
      </c>
      <c r="E48" s="474">
        <f>SUM('Cash Flow'!P52:AA52)</f>
        <v>-216899.0019514701</v>
      </c>
      <c r="F48" s="474">
        <f>SUM('Cash Flow'!AB52:AM52)</f>
        <v>-255048.49551021043</v>
      </c>
    </row>
    <row r="49" spans="2:6">
      <c r="B49" s="142" t="s">
        <v>17</v>
      </c>
      <c r="C49" s="223"/>
      <c r="D49" s="220">
        <f>SUM(D46:D48)</f>
        <v>91293.105165489484</v>
      </c>
      <c r="E49" s="220">
        <f ca="1">SUM(E46:E48)</f>
        <v>79687.505165489449</v>
      </c>
      <c r="F49" s="220">
        <f ca="1">SUM(F46:F48)</f>
        <v>197746.94237413848</v>
      </c>
    </row>
    <row r="50" spans="2:6" ht="12" customHeight="1">
      <c r="B50" s="142"/>
      <c r="C50" s="223"/>
      <c r="D50" s="220"/>
      <c r="E50" s="220"/>
      <c r="F50" s="220"/>
    </row>
    <row r="51" spans="2:6" s="215" customFormat="1" ht="20" customHeight="1" thickBot="1">
      <c r="B51" s="477" t="s">
        <v>18</v>
      </c>
      <c r="C51" s="480"/>
      <c r="D51" s="479">
        <f>'Cash Flow'!O58</f>
        <v>91293.105165489585</v>
      </c>
      <c r="E51" s="479">
        <f ca="1">'Cash Flow'!AA58</f>
        <v>170980.61033097905</v>
      </c>
      <c r="F51" s="479">
        <f ca="1">'Cash Flow'!AM58</f>
        <v>368727.55270511762</v>
      </c>
    </row>
    <row r="52" spans="2:6" ht="17" thickTop="1">
      <c r="D52" s="155"/>
      <c r="E52" s="155"/>
      <c r="F52" s="155"/>
    </row>
    <row r="53" spans="2:6">
      <c r="D53" s="155"/>
      <c r="E53" s="155"/>
      <c r="F53" s="155"/>
    </row>
    <row r="54" spans="2:6" s="226" customFormat="1" ht="20" thickBot="1">
      <c r="B54" s="467" t="s">
        <v>207</v>
      </c>
      <c r="C54" s="468"/>
      <c r="D54" s="469">
        <f>'Pricing Model'!C9</f>
        <v>2025</v>
      </c>
      <c r="E54" s="469">
        <f>D54+1</f>
        <v>2026</v>
      </c>
      <c r="F54" s="469">
        <f>E54+1</f>
        <v>2027</v>
      </c>
    </row>
    <row r="55" spans="2:6" ht="12" customHeight="1">
      <c r="D55" s="155"/>
      <c r="E55" s="155"/>
      <c r="F55" s="155"/>
    </row>
    <row r="56" spans="2:6">
      <c r="B56" s="162" t="str">
        <f>'Balance Sheet'!B15</f>
        <v>Non-current assets</v>
      </c>
      <c r="D56" s="155"/>
      <c r="E56" s="155"/>
      <c r="F56" s="155"/>
    </row>
    <row r="57" spans="2:6">
      <c r="B57" s="91" t="str">
        <f>'Balance Sheet'!B16</f>
        <v>Property</v>
      </c>
      <c r="D57" s="185">
        <f>'Balance Sheet'!O16</f>
        <v>1500000</v>
      </c>
      <c r="E57" s="185">
        <f>'Balance Sheet'!AA16</f>
        <v>1500000</v>
      </c>
      <c r="F57" s="185">
        <f>'Balance Sheet'!AM16</f>
        <v>1500000</v>
      </c>
    </row>
    <row r="58" spans="2:6">
      <c r="B58" s="91" t="str">
        <f>'Balance Sheet'!B17</f>
        <v>Office fixtures &amp; fittings</v>
      </c>
      <c r="D58" s="185">
        <f>'Balance Sheet'!O17</f>
        <v>214285.71428571432</v>
      </c>
      <c r="E58" s="185">
        <f>'Balance Sheet'!AA17</f>
        <v>178571.42857142864</v>
      </c>
      <c r="F58" s="185">
        <f>'Balance Sheet'!AM17</f>
        <v>142857.14285714296</v>
      </c>
    </row>
    <row r="59" spans="2:6">
      <c r="B59" s="337" t="str">
        <f>'Balance Sheet'!B18</f>
        <v>Computer hardware</v>
      </c>
      <c r="C59" s="337"/>
      <c r="D59" s="364">
        <f>'Balance Sheet'!O18</f>
        <v>40000.000000000029</v>
      </c>
      <c r="E59" s="364">
        <f>'Balance Sheet'!AA18</f>
        <v>20000.000000000029</v>
      </c>
      <c r="F59" s="364">
        <f>'Balance Sheet'!AM18</f>
        <v>2.8649083105847239E-11</v>
      </c>
    </row>
    <row r="60" spans="2:6">
      <c r="D60" s="185">
        <f>'Balance Sheet'!O21</f>
        <v>1754285.7142857143</v>
      </c>
      <c r="E60" s="185">
        <f>'Balance Sheet'!AA21</f>
        <v>1698571.4285714286</v>
      </c>
      <c r="F60" s="185">
        <f>'Balance Sheet'!AM21</f>
        <v>1642857.142857143</v>
      </c>
    </row>
    <row r="61" spans="2:6" ht="12" customHeight="1">
      <c r="D61" s="185"/>
      <c r="E61" s="185"/>
      <c r="F61" s="185"/>
    </row>
    <row r="62" spans="2:6">
      <c r="B62" s="162" t="str">
        <f>'Balance Sheet'!B23</f>
        <v>Current assets</v>
      </c>
      <c r="D62" s="185"/>
      <c r="E62" s="185"/>
      <c r="F62" s="185"/>
    </row>
    <row r="63" spans="2:6">
      <c r="B63" s="91" t="str">
        <f>'Balance Sheet'!B24</f>
        <v>Stocks (inventory)</v>
      </c>
      <c r="D63" s="185">
        <f>'Balance Sheet'!O24</f>
        <v>50000</v>
      </c>
      <c r="E63" s="185">
        <f>'Balance Sheet'!AA24</f>
        <v>60000</v>
      </c>
      <c r="F63" s="185">
        <f>'Balance Sheet'!AM24</f>
        <v>70000</v>
      </c>
    </row>
    <row r="64" spans="2:6">
      <c r="B64" s="91" t="str">
        <f>'Balance Sheet'!B25</f>
        <v>Debtors (receivables)</v>
      </c>
      <c r="D64" s="185">
        <f>'Balance Sheet'!O25</f>
        <v>102204</v>
      </c>
      <c r="E64" s="185">
        <f>'Balance Sheet'!AA25</f>
        <v>159558</v>
      </c>
      <c r="F64" s="185">
        <f>'Balance Sheet'!AM25</f>
        <v>189534</v>
      </c>
    </row>
    <row r="65" spans="2:6">
      <c r="B65" s="91" t="str">
        <f>'Balance Sheet'!B26</f>
        <v>Prepayments</v>
      </c>
      <c r="D65" s="185">
        <f>'Balance Sheet'!O26</f>
        <v>0</v>
      </c>
      <c r="E65" s="185">
        <f>'Balance Sheet'!AA26</f>
        <v>0</v>
      </c>
      <c r="F65" s="185">
        <f>'Balance Sheet'!AM26</f>
        <v>0</v>
      </c>
    </row>
    <row r="66" spans="2:6">
      <c r="B66" s="337" t="str">
        <f>'Balance Sheet'!B27</f>
        <v>Cash</v>
      </c>
      <c r="C66" s="337"/>
      <c r="D66" s="364">
        <f>'Balance Sheet'!O27</f>
        <v>91293.105165489585</v>
      </c>
      <c r="E66" s="364">
        <f ca="1">'Balance Sheet'!AA27</f>
        <v>170980.61033097905</v>
      </c>
      <c r="F66" s="364">
        <f ca="1">'Balance Sheet'!AM27</f>
        <v>368727.55270511762</v>
      </c>
    </row>
    <row r="67" spans="2:6" s="162" customFormat="1">
      <c r="D67" s="185">
        <f>'Balance Sheet'!O28</f>
        <v>243497.1051654896</v>
      </c>
      <c r="E67" s="185">
        <f ca="1">'Balance Sheet'!AA28</f>
        <v>390538.61033097905</v>
      </c>
      <c r="F67" s="185">
        <f ca="1">'Balance Sheet'!AM28</f>
        <v>628261.55270511762</v>
      </c>
    </row>
    <row r="68" spans="2:6" ht="12" customHeight="1">
      <c r="D68" s="185"/>
      <c r="E68" s="185"/>
      <c r="F68" s="185"/>
    </row>
    <row r="69" spans="2:6">
      <c r="B69" s="162" t="str">
        <f>'Balance Sheet'!B30</f>
        <v>Current liabilities (&lt; 1 year)</v>
      </c>
      <c r="D69" s="185"/>
      <c r="E69" s="185"/>
      <c r="F69" s="185"/>
    </row>
    <row r="70" spans="2:6">
      <c r="B70" s="91" t="str">
        <f>'Balance Sheet'!B31</f>
        <v>Creditors (payables)</v>
      </c>
      <c r="D70" s="185">
        <f>'Balance Sheet'!O31</f>
        <v>-39619.200000000041</v>
      </c>
      <c r="E70" s="185">
        <f>'Balance Sheet'!AA31</f>
        <v>-61066.800000000047</v>
      </c>
      <c r="F70" s="185">
        <f>'Balance Sheet'!AM31</f>
        <v>-71563.200000000041</v>
      </c>
    </row>
    <row r="71" spans="2:6">
      <c r="B71" s="91" t="str">
        <f>'Balance Sheet'!B32</f>
        <v>Accruals</v>
      </c>
      <c r="D71" s="185">
        <f>'Balance Sheet'!O32</f>
        <v>0</v>
      </c>
      <c r="E71" s="185">
        <f>'Balance Sheet'!AA32</f>
        <v>0</v>
      </c>
      <c r="F71" s="185">
        <f>'Balance Sheet'!AM32</f>
        <v>0</v>
      </c>
    </row>
    <row r="72" spans="2:6">
      <c r="B72" s="91" t="str">
        <f>'Balance Sheet'!B33</f>
        <v>Bank loans (&lt; 1 year)</v>
      </c>
      <c r="D72" s="185">
        <f>'Balance Sheet'!O33</f>
        <v>-181899.0019514701</v>
      </c>
      <c r="E72" s="185">
        <f>'Balance Sheet'!AA33</f>
        <v>-195048.49551021043</v>
      </c>
      <c r="F72" s="185">
        <f>'Balance Sheet'!AM33</f>
        <v>-209148.5670215307</v>
      </c>
    </row>
    <row r="73" spans="2:6">
      <c r="B73" s="91" t="str">
        <f>'Balance Sheet'!B34</f>
        <v>VAT</v>
      </c>
      <c r="D73" s="185">
        <f>'Balance Sheet'!O34</f>
        <v>0</v>
      </c>
      <c r="E73" s="185">
        <f>'Balance Sheet'!AA34</f>
        <v>0</v>
      </c>
      <c r="F73" s="185">
        <f>'Balance Sheet'!AM34</f>
        <v>0</v>
      </c>
    </row>
    <row r="74" spans="2:6">
      <c r="B74" s="337" t="str">
        <f>'Balance Sheet'!B35</f>
        <v>Corporation Tax</v>
      </c>
      <c r="C74" s="337"/>
      <c r="D74" s="364">
        <f>'Balance Sheet'!O35</f>
        <v>0</v>
      </c>
      <c r="E74" s="364">
        <f ca="1">'Balance Sheet'!AA35</f>
        <v>-27201.362791350966</v>
      </c>
      <c r="F74" s="364">
        <f ca="1">'Balance Sheet'!AM35</f>
        <v>-101895.28013514</v>
      </c>
    </row>
    <row r="75" spans="2:6" s="162" customFormat="1">
      <c r="D75" s="185">
        <f>'Balance Sheet'!O36</f>
        <v>-221518.20195147014</v>
      </c>
      <c r="E75" s="185">
        <f ca="1">'Balance Sheet'!AA36</f>
        <v>-283316.65830156143</v>
      </c>
      <c r="F75" s="185">
        <f ca="1">'Balance Sheet'!AM36</f>
        <v>-382607.04715667077</v>
      </c>
    </row>
    <row r="76" spans="2:6">
      <c r="B76" s="337"/>
      <c r="C76" s="337"/>
      <c r="D76" s="364"/>
      <c r="E76" s="364"/>
      <c r="F76" s="364"/>
    </row>
    <row r="77" spans="2:6" s="162" customFormat="1">
      <c r="B77" s="91" t="str">
        <f>'Balance Sheet'!B38</f>
        <v>Net current liabilities</v>
      </c>
      <c r="C77" s="91"/>
      <c r="D77" s="185">
        <f>'Balance Sheet'!O38</f>
        <v>21978.903214019461</v>
      </c>
      <c r="E77" s="185">
        <f ca="1">'Balance Sheet'!AA38</f>
        <v>107221.95202941762</v>
      </c>
      <c r="F77" s="185">
        <f ca="1">'Balance Sheet'!AM38</f>
        <v>245654.50554844685</v>
      </c>
    </row>
    <row r="78" spans="2:6">
      <c r="D78" s="185"/>
      <c r="E78" s="185"/>
      <c r="F78" s="185"/>
    </row>
    <row r="79" spans="2:6">
      <c r="B79" s="162" t="str">
        <f>'Balance Sheet'!B40</f>
        <v>Long term liabilities (&gt; 1 year)</v>
      </c>
      <c r="D79" s="185"/>
      <c r="E79" s="185"/>
      <c r="F79" s="185"/>
    </row>
    <row r="80" spans="2:6">
      <c r="B80" s="91" t="str">
        <f>'Balance Sheet'!B41</f>
        <v>Bank loans (&gt; 1 year)</v>
      </c>
      <c r="D80" s="185">
        <f>'Balance Sheet'!O41</f>
        <v>-628464.99637422361</v>
      </c>
      <c r="E80" s="185">
        <f>'Balance Sheet'!AA41</f>
        <v>-433416.5008640131</v>
      </c>
      <c r="F80" s="185">
        <f>'Balance Sheet'!AM41</f>
        <v>-224267.93384248251</v>
      </c>
    </row>
    <row r="81" spans="2:7">
      <c r="B81" s="337" t="str">
        <f>'Balance Sheet'!B42</f>
        <v>Directors' loans</v>
      </c>
      <c r="C81" s="337"/>
      <c r="D81" s="364">
        <f>'Balance Sheet'!O42</f>
        <v>-200000</v>
      </c>
      <c r="E81" s="364">
        <f>'Balance Sheet'!AA42</f>
        <v>-175000</v>
      </c>
      <c r="F81" s="364">
        <f>'Balance Sheet'!AM42</f>
        <v>-125000</v>
      </c>
    </row>
    <row r="82" spans="2:7" s="162" customFormat="1">
      <c r="D82" s="185">
        <f>'Balance Sheet'!O43</f>
        <v>-828464.99637422361</v>
      </c>
      <c r="E82" s="185">
        <f>'Balance Sheet'!AA43</f>
        <v>-608416.5008640131</v>
      </c>
      <c r="F82" s="185">
        <f>'Balance Sheet'!AM43</f>
        <v>-349267.93384248251</v>
      </c>
      <c r="G82" s="91"/>
    </row>
    <row r="83" spans="2:7">
      <c r="D83" s="185"/>
      <c r="E83" s="185"/>
      <c r="F83" s="185"/>
    </row>
    <row r="84" spans="2:7" s="215" customFormat="1" ht="20" customHeight="1" thickBot="1">
      <c r="B84" s="396" t="str">
        <f>'Balance Sheet'!B45</f>
        <v>Net assets</v>
      </c>
      <c r="C84" s="396"/>
      <c r="D84" s="398">
        <f>'Balance Sheet'!O45</f>
        <v>947799.6211255102</v>
      </c>
      <c r="E84" s="398">
        <f ca="1">'Balance Sheet'!AA45</f>
        <v>1197376.8797368333</v>
      </c>
      <c r="F84" s="398">
        <f ca="1">'Balance Sheet'!AM45</f>
        <v>1539243.7145631074</v>
      </c>
    </row>
    <row r="85" spans="2:7" ht="17" thickTop="1">
      <c r="D85" s="185"/>
      <c r="E85" s="185"/>
      <c r="F85" s="185"/>
    </row>
    <row r="86" spans="2:7">
      <c r="B86" s="162" t="str">
        <f>'Balance Sheet'!B47</f>
        <v>Capital &amp; reserves</v>
      </c>
      <c r="D86" s="185"/>
      <c r="E86" s="185"/>
      <c r="F86" s="185"/>
    </row>
    <row r="87" spans="2:7">
      <c r="B87" s="91" t="str">
        <f>'Balance Sheet'!B48</f>
        <v xml:space="preserve">Called-up share capital </v>
      </c>
      <c r="D87" s="185">
        <f>'Balance Sheet'!O48</f>
        <v>800000</v>
      </c>
      <c r="E87" s="185">
        <f>'Balance Sheet'!AA48</f>
        <v>800000</v>
      </c>
      <c r="F87" s="185">
        <f>'Balance Sheet'!AM48</f>
        <v>800000</v>
      </c>
    </row>
    <row r="88" spans="2:7">
      <c r="B88" s="91" t="str">
        <f>'Balance Sheet'!B49</f>
        <v xml:space="preserve">Revaluation reserve </v>
      </c>
      <c r="D88" s="185">
        <f>'Balance Sheet'!O49</f>
        <v>100000</v>
      </c>
      <c r="E88" s="185">
        <f>'Balance Sheet'!AA49</f>
        <v>100000</v>
      </c>
      <c r="F88" s="185">
        <f>'Balance Sheet'!AM49</f>
        <v>100000</v>
      </c>
    </row>
    <row r="89" spans="2:7">
      <c r="B89" s="91" t="str">
        <f>'Balance Sheet'!B50</f>
        <v>Retained earnings</v>
      </c>
      <c r="D89" s="185">
        <f>'Balance Sheet'!O50</f>
        <v>47799.62112550973</v>
      </c>
      <c r="E89" s="185">
        <f>'Balance Sheet'!AA50</f>
        <v>297376.87973683246</v>
      </c>
      <c r="F89" s="185">
        <f>'Balance Sheet'!AM50</f>
        <v>639243.71456310665</v>
      </c>
    </row>
    <row r="90" spans="2:7" s="215" customFormat="1" ht="20" customHeight="1" thickBot="1">
      <c r="B90" s="396" t="str">
        <f>'Balance Sheet'!B51</f>
        <v>Shareholders' equity</v>
      </c>
      <c r="C90" s="396"/>
      <c r="D90" s="398">
        <f>'Balance Sheet'!O51</f>
        <v>947799.62112550973</v>
      </c>
      <c r="E90" s="398">
        <f>'Balance Sheet'!AA51</f>
        <v>1197376.8797368323</v>
      </c>
      <c r="F90" s="398">
        <f>'Balance Sheet'!AM51</f>
        <v>1539243.7145631067</v>
      </c>
    </row>
    <row r="91" spans="2:7" s="162" customFormat="1" ht="17" thickTop="1"/>
    <row r="92" spans="2:7" s="162" customFormat="1"/>
    <row r="93" spans="2:7" s="162" customFormat="1"/>
    <row r="94" spans="2:7" s="481" customFormat="1" ht="4" customHeight="1"/>
    <row r="97" spans="2:26" s="224" customFormat="1" ht="25" thickBot="1">
      <c r="B97" s="281" t="s">
        <v>39</v>
      </c>
      <c r="C97" s="466"/>
      <c r="D97" s="466"/>
      <c r="E97" s="466"/>
      <c r="F97" s="466"/>
      <c r="Z97" s="225"/>
    </row>
    <row r="98" spans="2:26" s="224" customFormat="1" ht="24">
      <c r="B98" s="201"/>
    </row>
    <row r="99" spans="2:26">
      <c r="B99" s="244"/>
      <c r="C99" s="1"/>
      <c r="D99"/>
      <c r="E99"/>
      <c r="F99"/>
    </row>
    <row r="100" spans="2:26">
      <c r="B100" s="244"/>
      <c r="C100" s="1"/>
      <c r="D100"/>
      <c r="E100"/>
      <c r="F100"/>
    </row>
    <row r="101" spans="2:26">
      <c r="B101" s="244"/>
      <c r="C101" s="1"/>
      <c r="D101"/>
      <c r="E101"/>
      <c r="F101"/>
    </row>
    <row r="102" spans="2:26">
      <c r="B102" s="244"/>
      <c r="C102" s="1"/>
      <c r="D102"/>
      <c r="E102"/>
      <c r="F102"/>
    </row>
    <row r="103" spans="2:26">
      <c r="B103" s="244"/>
      <c r="C103" s="1"/>
      <c r="D103"/>
      <c r="E103"/>
      <c r="F103"/>
    </row>
    <row r="104" spans="2:26">
      <c r="B104" s="244"/>
      <c r="C104" s="1"/>
      <c r="D104"/>
      <c r="E104"/>
      <c r="F104"/>
    </row>
    <row r="105" spans="2:26">
      <c r="B105" s="244"/>
      <c r="C105" s="1"/>
      <c r="D105"/>
      <c r="E105"/>
      <c r="F105"/>
    </row>
    <row r="106" spans="2:26">
      <c r="B106" s="244"/>
      <c r="C106" s="1"/>
      <c r="D106"/>
      <c r="E106"/>
      <c r="F106"/>
    </row>
    <row r="107" spans="2:26">
      <c r="B107" s="244"/>
      <c r="C107" s="1"/>
      <c r="D107"/>
      <c r="E107"/>
      <c r="F107"/>
    </row>
    <row r="108" spans="2:26">
      <c r="B108" s="244"/>
      <c r="C108" s="1"/>
      <c r="D108"/>
      <c r="E108"/>
      <c r="F108"/>
    </row>
    <row r="109" spans="2:26">
      <c r="B109" s="244"/>
      <c r="C109" s="1"/>
      <c r="D109"/>
      <c r="E109"/>
      <c r="F109"/>
    </row>
    <row r="110" spans="2:26">
      <c r="B110" s="244"/>
      <c r="C110" s="1"/>
      <c r="D110"/>
      <c r="E110"/>
      <c r="F110"/>
    </row>
    <row r="111" spans="2:26">
      <c r="B111" s="244"/>
      <c r="C111" s="1"/>
      <c r="D111"/>
      <c r="E111"/>
      <c r="F111"/>
    </row>
    <row r="112" spans="2:26">
      <c r="B112" s="244"/>
      <c r="C112" s="1"/>
      <c r="D112"/>
      <c r="E112"/>
      <c r="F112"/>
    </row>
    <row r="113" spans="2:14">
      <c r="B113" s="244"/>
      <c r="C113" s="1"/>
      <c r="D113"/>
      <c r="E113"/>
      <c r="F113"/>
    </row>
    <row r="114" spans="2:14">
      <c r="B114" s="244"/>
      <c r="C114" s="1"/>
      <c r="D114"/>
      <c r="E114"/>
      <c r="F114"/>
    </row>
    <row r="115" spans="2:14">
      <c r="B115" s="244"/>
      <c r="C115" s="1"/>
      <c r="D115"/>
      <c r="E115"/>
      <c r="F115"/>
    </row>
    <row r="116" spans="2:14">
      <c r="B116" s="244"/>
      <c r="C116" s="1"/>
      <c r="D116"/>
      <c r="E116"/>
      <c r="F116"/>
    </row>
    <row r="117" spans="2:14">
      <c r="B117" s="244"/>
      <c r="C117" s="1"/>
      <c r="D117"/>
      <c r="E117"/>
      <c r="F117"/>
    </row>
    <row r="118" spans="2:14" ht="20" thickBot="1">
      <c r="B118" s="470" t="s">
        <v>76</v>
      </c>
      <c r="C118" s="318"/>
      <c r="D118" s="469">
        <f>'Pricing Model'!C9</f>
        <v>2025</v>
      </c>
      <c r="E118" s="469">
        <f>D118+1</f>
        <v>2026</v>
      </c>
      <c r="F118" s="469">
        <f>E118+1</f>
        <v>2027</v>
      </c>
    </row>
    <row r="119" spans="2:14">
      <c r="B119" s="244"/>
      <c r="C119" s="152"/>
      <c r="D119" s="245"/>
      <c r="E119" s="245"/>
      <c r="F119" s="245"/>
    </row>
    <row r="120" spans="2:14">
      <c r="B120" t="s">
        <v>289</v>
      </c>
      <c r="C120" s="1"/>
      <c r="D120" s="91">
        <f>D90+(-D72)+(-D80)+(-D81)</f>
        <v>1958163.6194512034</v>
      </c>
      <c r="E120" s="91">
        <f>E90+(-E72)+(-E80)+(-E81)</f>
        <v>2000841.876111056</v>
      </c>
      <c r="F120" s="91">
        <f>F90+(-F72)+(-F80)+(-F81)</f>
        <v>2097660.2154271198</v>
      </c>
    </row>
    <row r="121" spans="2:14">
      <c r="B121"/>
      <c r="C121" s="1"/>
    </row>
    <row r="122" spans="2:14" ht="19">
      <c r="C122" s="208"/>
      <c r="D122" s="246"/>
      <c r="E122" s="246"/>
      <c r="F122" s="246"/>
    </row>
    <row r="123" spans="2:14" ht="20" thickBot="1">
      <c r="B123" s="470" t="s">
        <v>26</v>
      </c>
      <c r="C123" s="318"/>
      <c r="D123" s="469">
        <f>'Pricing Model'!C9</f>
        <v>2025</v>
      </c>
      <c r="E123" s="469">
        <f>D123+1</f>
        <v>2026</v>
      </c>
      <c r="F123" s="469">
        <f>E123+1</f>
        <v>2027</v>
      </c>
      <c r="H123" s="470" t="s">
        <v>260</v>
      </c>
      <c r="I123" s="283"/>
      <c r="J123" s="283"/>
      <c r="K123" s="283"/>
      <c r="L123" s="283"/>
      <c r="M123" s="283"/>
      <c r="N123" s="283"/>
    </row>
    <row r="124" spans="2:14">
      <c r="B124"/>
      <c r="C124" s="1"/>
      <c r="D124"/>
      <c r="E124"/>
      <c r="F124"/>
    </row>
    <row r="125" spans="2:14">
      <c r="B125" t="s">
        <v>113</v>
      </c>
      <c r="D125" s="121">
        <f>D13/D10</f>
        <v>0.61365084883249321</v>
      </c>
      <c r="E125" s="121">
        <f>E13/E10</f>
        <v>0.61635526354383596</v>
      </c>
      <c r="F125" s="121">
        <f>F13/F10</f>
        <v>0.62131381590823309</v>
      </c>
      <c r="H125" s="699"/>
      <c r="I125" s="700"/>
      <c r="J125" s="700"/>
      <c r="K125" s="700"/>
      <c r="L125" s="700"/>
      <c r="M125" s="700"/>
      <c r="N125" s="701"/>
    </row>
    <row r="126" spans="2:14">
      <c r="B126"/>
      <c r="D126" s="121"/>
      <c r="E126" s="121"/>
      <c r="F126" s="121"/>
      <c r="H126" s="699"/>
      <c r="I126" s="700"/>
      <c r="J126" s="700"/>
      <c r="K126" s="700"/>
      <c r="L126" s="700"/>
      <c r="M126" s="700"/>
      <c r="N126" s="701"/>
    </row>
    <row r="127" spans="2:14">
      <c r="B127" t="s">
        <v>354</v>
      </c>
      <c r="D127" s="121">
        <f>D31/D10</f>
        <v>0.24152616026420998</v>
      </c>
      <c r="E127" s="121">
        <f>E31/E10</f>
        <v>0.28851670430880233</v>
      </c>
      <c r="F127" s="121">
        <f>F31/F10</f>
        <v>0.29937476410062852</v>
      </c>
      <c r="H127" s="699"/>
      <c r="I127" s="700"/>
      <c r="J127" s="700"/>
      <c r="K127" s="700"/>
      <c r="L127" s="700"/>
      <c r="M127" s="700"/>
      <c r="N127" s="701"/>
    </row>
    <row r="128" spans="2:14">
      <c r="B128"/>
      <c r="D128" s="121"/>
      <c r="E128" s="121"/>
      <c r="F128" s="121"/>
      <c r="H128" s="699"/>
      <c r="I128" s="700"/>
      <c r="J128" s="700"/>
      <c r="K128" s="700"/>
      <c r="L128" s="700"/>
      <c r="M128" s="700"/>
      <c r="N128" s="701"/>
    </row>
    <row r="129" spans="2:14">
      <c r="B129" t="s">
        <v>353</v>
      </c>
      <c r="D129" s="121">
        <f>D34/D10</f>
        <v>0.16082292468525744</v>
      </c>
      <c r="E129" s="121">
        <f>E34/E10</f>
        <v>0.24766206720273531</v>
      </c>
      <c r="F129" s="121">
        <f>F34/F10</f>
        <v>0.26889832356133625</v>
      </c>
      <c r="H129" s="699"/>
      <c r="I129" s="700"/>
      <c r="J129" s="700"/>
      <c r="K129" s="700"/>
      <c r="L129" s="700"/>
      <c r="M129" s="700"/>
      <c r="N129" s="701"/>
    </row>
    <row r="130" spans="2:14">
      <c r="B130"/>
      <c r="D130" s="121"/>
      <c r="E130" s="121"/>
      <c r="F130" s="121"/>
      <c r="H130" s="699"/>
      <c r="I130" s="700"/>
      <c r="J130" s="700"/>
      <c r="K130" s="700"/>
      <c r="L130" s="700"/>
      <c r="M130" s="700"/>
      <c r="N130" s="701"/>
    </row>
    <row r="131" spans="2:14">
      <c r="B131" t="s">
        <v>351</v>
      </c>
      <c r="D131" s="121">
        <f>D37/D10</f>
        <v>6.9238688692145736E-2</v>
      </c>
      <c r="E131" s="121">
        <f>E37/E10</f>
        <v>0.21029142448792545</v>
      </c>
      <c r="F131" s="121">
        <f>F37/F10</f>
        <v>0.2482137918185526</v>
      </c>
      <c r="H131" s="702"/>
      <c r="I131" s="703"/>
      <c r="J131" s="703"/>
      <c r="K131" s="703"/>
      <c r="L131" s="703"/>
      <c r="M131" s="703"/>
      <c r="N131" s="704"/>
    </row>
    <row r="132" spans="2:14">
      <c r="B132"/>
      <c r="D132" s="121"/>
      <c r="E132" s="121"/>
      <c r="F132" s="121"/>
      <c r="H132" s="705"/>
      <c r="I132" s="706"/>
      <c r="J132" s="706"/>
      <c r="K132" s="706"/>
      <c r="L132" s="706"/>
      <c r="M132" s="706"/>
      <c r="N132" s="707"/>
    </row>
    <row r="133" spans="2:14">
      <c r="B133" t="s">
        <v>352</v>
      </c>
      <c r="D133" s="121">
        <f>D40/D10</f>
        <v>6.9238688692145736E-2</v>
      </c>
      <c r="E133" s="121">
        <f>E40/E10</f>
        <v>0.19034498182275153</v>
      </c>
      <c r="F133" s="121">
        <f>F40/F10</f>
        <v>0.19247574534698361</v>
      </c>
      <c r="H133" s="699"/>
      <c r="I133" s="700"/>
      <c r="J133" s="700"/>
      <c r="K133" s="700"/>
      <c r="L133" s="700"/>
      <c r="M133" s="700"/>
      <c r="N133" s="701"/>
    </row>
    <row r="134" spans="2:14" ht="17" thickBot="1">
      <c r="B134"/>
      <c r="D134"/>
      <c r="E134"/>
      <c r="F134"/>
      <c r="H134" s="699"/>
      <c r="I134" s="700"/>
      <c r="J134" s="700"/>
      <c r="K134" s="700"/>
      <c r="L134" s="700"/>
      <c r="M134" s="700"/>
      <c r="N134" s="701"/>
    </row>
    <row r="135" spans="2:14" ht="17" thickBot="1">
      <c r="B135" t="s">
        <v>290</v>
      </c>
      <c r="D135" s="247" t="s">
        <v>259</v>
      </c>
      <c r="E135" s="247" t="s">
        <v>259</v>
      </c>
      <c r="F135" s="247" t="s">
        <v>259</v>
      </c>
      <c r="H135" s="699"/>
      <c r="I135" s="700"/>
      <c r="J135" s="700"/>
      <c r="K135" s="700"/>
      <c r="L135" s="700"/>
      <c r="M135" s="700"/>
      <c r="N135" s="701"/>
    </row>
    <row r="136" spans="2:14" ht="17" thickBot="1">
      <c r="B136"/>
      <c r="C136" s="1"/>
      <c r="D136" s="121"/>
      <c r="E136" s="121"/>
      <c r="F136" s="121"/>
      <c r="H136" s="699"/>
      <c r="I136" s="700"/>
      <c r="J136" s="700"/>
      <c r="K136" s="700"/>
      <c r="L136" s="700"/>
      <c r="M136" s="700"/>
      <c r="N136" s="701"/>
    </row>
    <row r="137" spans="2:14" ht="17" thickBot="1">
      <c r="B137" t="s">
        <v>291</v>
      </c>
      <c r="C137" s="1"/>
      <c r="D137" s="247" t="s">
        <v>259</v>
      </c>
      <c r="E137" s="247" t="s">
        <v>259</v>
      </c>
      <c r="F137" s="247" t="s">
        <v>259</v>
      </c>
      <c r="H137" s="699"/>
      <c r="I137" s="700"/>
      <c r="J137" s="700"/>
      <c r="K137" s="700"/>
      <c r="L137" s="700"/>
      <c r="M137" s="700"/>
      <c r="N137" s="701"/>
    </row>
    <row r="138" spans="2:14">
      <c r="B138"/>
      <c r="C138" s="1"/>
      <c r="D138"/>
      <c r="E138"/>
      <c r="F138"/>
      <c r="H138" s="699"/>
      <c r="I138" s="700"/>
      <c r="J138" s="700"/>
      <c r="K138" s="700"/>
      <c r="L138" s="700"/>
      <c r="M138" s="700"/>
      <c r="N138" s="701"/>
    </row>
    <row r="139" spans="2:14">
      <c r="B139"/>
      <c r="C139" s="1"/>
      <c r="D139" s="121"/>
      <c r="E139" s="121"/>
      <c r="F139" s="121"/>
      <c r="H139" s="248"/>
      <c r="I139" s="248"/>
      <c r="J139" s="248"/>
      <c r="K139" s="248"/>
      <c r="L139" s="248"/>
      <c r="M139" s="248"/>
      <c r="N139" s="248"/>
    </row>
    <row r="140" spans="2:14" ht="19">
      <c r="B140" s="246"/>
      <c r="C140" s="208"/>
      <c r="D140" s="246"/>
      <c r="E140" s="246"/>
      <c r="F140" s="246"/>
    </row>
    <row r="141" spans="2:14" ht="20" thickBot="1">
      <c r="B141" s="470" t="s">
        <v>27</v>
      </c>
      <c r="C141" s="471"/>
      <c r="D141" s="469">
        <f>'Pricing Model'!C9</f>
        <v>2025</v>
      </c>
      <c r="E141" s="469">
        <f>D141+1</f>
        <v>2026</v>
      </c>
      <c r="F141" s="469">
        <f>E141+1</f>
        <v>2027</v>
      </c>
      <c r="H141" s="470" t="s">
        <v>260</v>
      </c>
      <c r="I141" s="283"/>
      <c r="J141" s="283"/>
      <c r="K141" s="283"/>
      <c r="L141" s="283"/>
      <c r="M141" s="283"/>
      <c r="N141" s="283"/>
    </row>
    <row r="142" spans="2:14">
      <c r="B142"/>
      <c r="C142" s="1"/>
      <c r="D142"/>
      <c r="E142"/>
      <c r="F142"/>
    </row>
    <row r="143" spans="2:14">
      <c r="B143" t="s">
        <v>292</v>
      </c>
      <c r="D143" s="249">
        <f>-(D72+D80+D81)/D90</f>
        <v>1.066010131050579</v>
      </c>
      <c r="E143" s="249">
        <f>-(E72+E80+E81)/E90</f>
        <v>0.67102097090000146</v>
      </c>
      <c r="F143" s="249">
        <f>-(F72+F80+F81)/F90</f>
        <v>0.36278627976890077</v>
      </c>
      <c r="H143" s="699"/>
      <c r="I143" s="700"/>
      <c r="J143" s="700"/>
      <c r="K143" s="700"/>
      <c r="L143" s="700"/>
      <c r="M143" s="700"/>
      <c r="N143" s="701"/>
    </row>
    <row r="144" spans="2:14" ht="17" thickBot="1">
      <c r="B144"/>
      <c r="D144"/>
      <c r="E144"/>
      <c r="F144"/>
      <c r="H144" s="699"/>
      <c r="I144" s="700"/>
      <c r="J144" s="700"/>
      <c r="K144" s="700"/>
      <c r="L144" s="700"/>
      <c r="M144" s="700"/>
      <c r="N144" s="701"/>
    </row>
    <row r="145" spans="1:14" ht="17" thickBot="1">
      <c r="B145" t="s">
        <v>293</v>
      </c>
      <c r="D145" s="247" t="s">
        <v>259</v>
      </c>
      <c r="E145" s="247" t="s">
        <v>259</v>
      </c>
      <c r="F145" s="247" t="s">
        <v>259</v>
      </c>
      <c r="H145" s="699"/>
      <c r="I145" s="700"/>
      <c r="J145" s="700"/>
      <c r="K145" s="700"/>
      <c r="L145" s="700"/>
      <c r="M145" s="700"/>
      <c r="N145" s="701"/>
    </row>
    <row r="146" spans="1:14">
      <c r="B146"/>
      <c r="C146" s="1"/>
      <c r="D146"/>
      <c r="E146"/>
      <c r="F146"/>
      <c r="H146" s="699"/>
      <c r="I146" s="700"/>
      <c r="J146" s="700"/>
      <c r="K146" s="700"/>
      <c r="L146" s="700"/>
      <c r="M146" s="700"/>
      <c r="N146" s="701"/>
    </row>
    <row r="147" spans="1:14">
      <c r="B147"/>
      <c r="C147" s="1"/>
      <c r="D147"/>
      <c r="E147"/>
      <c r="F147"/>
    </row>
    <row r="148" spans="1:14">
      <c r="B148"/>
      <c r="C148" s="1"/>
      <c r="D148"/>
      <c r="E148"/>
      <c r="F148"/>
    </row>
    <row r="149" spans="1:14" ht="20" thickBot="1">
      <c r="A149" s="162"/>
      <c r="B149" s="470" t="s">
        <v>28</v>
      </c>
      <c r="C149" s="471"/>
      <c r="D149" s="469">
        <f>'Pricing Model'!C9</f>
        <v>2025</v>
      </c>
      <c r="E149" s="469">
        <f>D149+1</f>
        <v>2026</v>
      </c>
      <c r="F149" s="469">
        <f>E149+1</f>
        <v>2027</v>
      </c>
      <c r="H149" s="470" t="s">
        <v>260</v>
      </c>
      <c r="I149" s="283"/>
      <c r="J149" s="283"/>
      <c r="K149" s="283"/>
      <c r="L149" s="283"/>
      <c r="M149" s="283"/>
      <c r="N149" s="283"/>
    </row>
    <row r="150" spans="1:14">
      <c r="B150"/>
      <c r="C150" s="1"/>
      <c r="D150"/>
      <c r="E150"/>
      <c r="F150"/>
    </row>
    <row r="151" spans="1:14">
      <c r="B151" t="s">
        <v>294</v>
      </c>
      <c r="D151" s="249">
        <f>-D67/D75</f>
        <v>1.0992194005747418</v>
      </c>
      <c r="E151" s="249">
        <f ca="1">-E67/E75</f>
        <v>1.3784526920238163</v>
      </c>
      <c r="F151" s="249">
        <f ca="1">-F67/F75</f>
        <v>1.6420543149270737</v>
      </c>
      <c r="H151" s="699"/>
      <c r="I151" s="700"/>
      <c r="J151" s="700"/>
      <c r="K151" s="700"/>
      <c r="L151" s="700"/>
      <c r="M151" s="700"/>
      <c r="N151" s="701"/>
    </row>
    <row r="152" spans="1:14" ht="17" thickBot="1">
      <c r="B152"/>
      <c r="D152" s="249"/>
      <c r="E152" s="249"/>
      <c r="F152" s="249"/>
      <c r="H152" s="699"/>
      <c r="I152" s="700"/>
      <c r="J152" s="700"/>
      <c r="K152" s="700"/>
      <c r="L152" s="700"/>
      <c r="M152" s="700"/>
      <c r="N152" s="701"/>
    </row>
    <row r="153" spans="1:14" ht="17" thickBot="1">
      <c r="B153" t="s">
        <v>295</v>
      </c>
      <c r="D153" s="247" t="s">
        <v>259</v>
      </c>
      <c r="E153" s="247" t="s">
        <v>259</v>
      </c>
      <c r="F153" s="247" t="s">
        <v>259</v>
      </c>
      <c r="H153" s="699"/>
      <c r="I153" s="700"/>
      <c r="J153" s="700"/>
      <c r="K153" s="700"/>
      <c r="L153" s="700"/>
      <c r="M153" s="700"/>
      <c r="N153" s="701"/>
    </row>
    <row r="154" spans="1:14">
      <c r="B154"/>
      <c r="C154" s="1"/>
      <c r="D154"/>
      <c r="E154"/>
      <c r="F154"/>
      <c r="H154" s="699"/>
      <c r="I154" s="700"/>
      <c r="J154" s="700"/>
      <c r="K154" s="700"/>
      <c r="L154" s="700"/>
      <c r="M154" s="700"/>
      <c r="N154" s="701"/>
    </row>
    <row r="155" spans="1:14">
      <c r="B155"/>
      <c r="C155" s="1"/>
      <c r="D155"/>
      <c r="E155"/>
      <c r="F155"/>
    </row>
    <row r="156" spans="1:14" ht="19">
      <c r="C156" s="208"/>
      <c r="D156" s="246"/>
      <c r="E156" s="246"/>
      <c r="F156" s="246"/>
    </row>
    <row r="157" spans="1:14" ht="20" thickBot="1">
      <c r="B157" s="470" t="s">
        <v>29</v>
      </c>
      <c r="C157" s="318"/>
      <c r="D157" s="472">
        <f>'Pricing Model'!C9</f>
        <v>2025</v>
      </c>
      <c r="E157" s="469">
        <f>D157+1</f>
        <v>2026</v>
      </c>
      <c r="F157" s="469">
        <f>E157+1</f>
        <v>2027</v>
      </c>
      <c r="H157" s="470" t="s">
        <v>260</v>
      </c>
      <c r="I157" s="283"/>
      <c r="J157" s="283"/>
      <c r="K157" s="283"/>
      <c r="L157" s="283"/>
      <c r="M157" s="283"/>
      <c r="N157" s="283"/>
    </row>
    <row r="158" spans="1:14">
      <c r="B158"/>
      <c r="C158" s="1"/>
      <c r="D158"/>
      <c r="E158"/>
      <c r="F158"/>
    </row>
    <row r="159" spans="1:14">
      <c r="B159" t="s">
        <v>265</v>
      </c>
      <c r="D159" s="250">
        <f>-(SUM('Balance Sheet'!D24:O24)/12)/(D12/365)</f>
        <v>68.423815236952606</v>
      </c>
      <c r="E159" s="250">
        <f>-(SUM('Balance Sheet'!P24:AA24)/12)/(E12/365)</f>
        <v>41.859078259273986</v>
      </c>
      <c r="F159" s="250">
        <f>-(SUM('Balance Sheet'!AB24:AM24)/12)/(F12/365)</f>
        <v>36.907031836829027</v>
      </c>
      <c r="H159" s="699"/>
      <c r="I159" s="700"/>
      <c r="J159" s="700"/>
      <c r="K159" s="700"/>
      <c r="L159" s="700"/>
      <c r="M159" s="700"/>
      <c r="N159" s="701"/>
    </row>
    <row r="160" spans="1:14">
      <c r="B160"/>
      <c r="D160"/>
      <c r="E160"/>
      <c r="F160"/>
      <c r="H160" s="699"/>
      <c r="I160" s="700"/>
      <c r="J160" s="700"/>
      <c r="K160" s="700"/>
      <c r="L160" s="700"/>
      <c r="M160" s="700"/>
      <c r="N160" s="701"/>
    </row>
    <row r="161" spans="2:14">
      <c r="B161" t="s">
        <v>266</v>
      </c>
      <c r="D161" s="251">
        <f>365/D159</f>
        <v>5.3344000000000005</v>
      </c>
      <c r="E161" s="251">
        <f>365/E159</f>
        <v>8.7197333333333322</v>
      </c>
      <c r="F161" s="251">
        <f>365/F159</f>
        <v>9.8897142857142857</v>
      </c>
      <c r="H161" s="699"/>
      <c r="I161" s="700"/>
      <c r="J161" s="700"/>
      <c r="K161" s="700"/>
      <c r="L161" s="700"/>
      <c r="M161" s="700"/>
      <c r="N161" s="701"/>
    </row>
    <row r="162" spans="2:14">
      <c r="B162"/>
      <c r="D162"/>
      <c r="E162"/>
      <c r="F162"/>
      <c r="H162" s="699"/>
      <c r="I162" s="700"/>
      <c r="J162" s="700"/>
      <c r="K162" s="700"/>
      <c r="L162" s="700"/>
      <c r="M162" s="700"/>
      <c r="N162" s="701"/>
    </row>
    <row r="163" spans="2:14">
      <c r="B163" t="s">
        <v>267</v>
      </c>
      <c r="D163" s="250">
        <f>(D64/1.2)/(D10/365)</f>
        <v>45.030201633930126</v>
      </c>
      <c r="E163" s="250">
        <f>(E64/1.2)/(E10/365)</f>
        <v>35.588115595576802</v>
      </c>
      <c r="F163" s="250">
        <f>(F64/1.2)/(F10/365)</f>
        <v>31.535260460256769</v>
      </c>
      <c r="H163" s="699"/>
      <c r="I163" s="700"/>
      <c r="J163" s="700"/>
      <c r="K163" s="700"/>
      <c r="L163" s="700"/>
      <c r="M163" s="700"/>
      <c r="N163" s="701"/>
    </row>
    <row r="164" spans="2:14" ht="17" thickBot="1">
      <c r="B164"/>
      <c r="D164" s="250"/>
      <c r="E164" s="250"/>
      <c r="F164" s="250"/>
      <c r="H164" s="699"/>
      <c r="I164" s="700"/>
      <c r="J164" s="700"/>
      <c r="K164" s="700"/>
      <c r="L164" s="700"/>
      <c r="M164" s="700"/>
      <c r="N164" s="701"/>
    </row>
    <row r="165" spans="2:14" ht="17" thickBot="1">
      <c r="B165" t="s">
        <v>268</v>
      </c>
      <c r="D165" s="247" t="s">
        <v>259</v>
      </c>
      <c r="E165" s="247" t="s">
        <v>259</v>
      </c>
      <c r="F165" s="247" t="s">
        <v>259</v>
      </c>
      <c r="H165" s="699"/>
      <c r="I165" s="700"/>
      <c r="J165" s="700"/>
      <c r="K165" s="700"/>
      <c r="L165" s="700"/>
      <c r="M165" s="700"/>
      <c r="N165" s="701"/>
    </row>
    <row r="166" spans="2:14" ht="17" thickBot="1">
      <c r="B166"/>
      <c r="D166" s="250"/>
      <c r="E166" s="250"/>
      <c r="F166" s="250"/>
      <c r="H166" s="699"/>
      <c r="I166" s="700"/>
      <c r="J166" s="700"/>
      <c r="K166" s="700"/>
      <c r="L166" s="700"/>
      <c r="M166" s="700"/>
      <c r="N166" s="701"/>
    </row>
    <row r="167" spans="2:14" ht="17" thickBot="1">
      <c r="B167" t="s">
        <v>269</v>
      </c>
      <c r="D167" s="247" t="s">
        <v>259</v>
      </c>
      <c r="E167" s="247" t="s">
        <v>259</v>
      </c>
      <c r="F167" s="247" t="s">
        <v>259</v>
      </c>
      <c r="H167" s="699"/>
      <c r="I167" s="700"/>
      <c r="J167" s="700"/>
      <c r="K167" s="700"/>
      <c r="L167" s="700"/>
      <c r="M167" s="700"/>
      <c r="N167" s="701"/>
    </row>
    <row r="168" spans="2:14">
      <c r="B168"/>
      <c r="C168" s="1"/>
      <c r="D168" s="250"/>
      <c r="E168"/>
      <c r="F168"/>
      <c r="H168" s="699"/>
      <c r="I168" s="700"/>
      <c r="J168" s="700"/>
      <c r="K168" s="700"/>
      <c r="L168" s="700"/>
      <c r="M168" s="700"/>
      <c r="N168" s="701"/>
    </row>
    <row r="169" spans="2:14">
      <c r="B169"/>
      <c r="C169" s="1"/>
      <c r="D169"/>
      <c r="E169"/>
      <c r="F169"/>
    </row>
    <row r="170" spans="2:14">
      <c r="B170"/>
      <c r="C170" s="1"/>
      <c r="D170"/>
      <c r="E170"/>
      <c r="F170"/>
    </row>
    <row r="171" spans="2:14" ht="20" thickBot="1">
      <c r="B171" s="470" t="s">
        <v>30</v>
      </c>
      <c r="C171" s="318"/>
      <c r="D171" s="472">
        <f>'Pricing Model'!C9</f>
        <v>2025</v>
      </c>
      <c r="E171" s="469">
        <f>D171+1</f>
        <v>2026</v>
      </c>
      <c r="F171" s="469">
        <f>E171+1</f>
        <v>2027</v>
      </c>
      <c r="H171" s="470" t="s">
        <v>260</v>
      </c>
      <c r="I171" s="283"/>
      <c r="J171" s="283"/>
      <c r="K171" s="283"/>
      <c r="L171" s="283"/>
      <c r="M171" s="283"/>
      <c r="N171" s="283"/>
    </row>
    <row r="172" spans="2:14">
      <c r="B172"/>
      <c r="C172" s="1"/>
      <c r="D172"/>
      <c r="E172"/>
      <c r="F172"/>
    </row>
    <row r="173" spans="2:14">
      <c r="B173" t="s">
        <v>253</v>
      </c>
      <c r="D173" s="103">
        <f>D10/D188</f>
        <v>230120</v>
      </c>
      <c r="E173" s="103">
        <f>E10/E188</f>
        <v>272744</v>
      </c>
      <c r="F173" s="103">
        <f>F10/F188</f>
        <v>304685</v>
      </c>
      <c r="H173" s="699"/>
      <c r="I173" s="700"/>
      <c r="J173" s="700"/>
      <c r="K173" s="700"/>
      <c r="L173" s="700"/>
      <c r="M173" s="700"/>
      <c r="N173" s="701"/>
    </row>
    <row r="174" spans="2:14">
      <c r="B174"/>
      <c r="D174" s="103"/>
      <c r="E174" s="103"/>
      <c r="F174" s="103"/>
      <c r="H174" s="699"/>
      <c r="I174" s="700"/>
      <c r="J174" s="700"/>
      <c r="K174" s="700"/>
      <c r="L174" s="700"/>
      <c r="M174" s="700"/>
      <c r="N174" s="701"/>
    </row>
    <row r="175" spans="2:14">
      <c r="B175" t="s">
        <v>254</v>
      </c>
      <c r="D175" s="103">
        <f>D37/D188</f>
        <v>15933.207041836577</v>
      </c>
      <c r="E175" s="103">
        <f>E37/E188</f>
        <v>57355.724280534741</v>
      </c>
      <c r="F175" s="103">
        <f>F37/F188</f>
        <v>75627.019160235694</v>
      </c>
      <c r="H175" s="699"/>
      <c r="I175" s="700"/>
      <c r="J175" s="700"/>
      <c r="K175" s="700"/>
      <c r="L175" s="700"/>
      <c r="M175" s="700"/>
      <c r="N175" s="701"/>
    </row>
    <row r="176" spans="2:14" ht="17" thickBot="1">
      <c r="B176"/>
      <c r="D176"/>
      <c r="E176"/>
      <c r="F176"/>
      <c r="H176" s="699"/>
      <c r="I176" s="700"/>
      <c r="J176" s="700"/>
      <c r="K176" s="700"/>
      <c r="L176" s="700"/>
      <c r="M176" s="700"/>
      <c r="N176" s="701"/>
    </row>
    <row r="177" spans="2:14" ht="17" thickBot="1">
      <c r="B177" t="s">
        <v>255</v>
      </c>
      <c r="D177" s="247" t="s">
        <v>259</v>
      </c>
      <c r="E177" s="247" t="s">
        <v>259</v>
      </c>
      <c r="F177" s="247" t="s">
        <v>259</v>
      </c>
      <c r="H177" s="699"/>
      <c r="I177" s="700"/>
      <c r="J177" s="700"/>
      <c r="K177" s="700"/>
      <c r="L177" s="700"/>
      <c r="M177" s="700"/>
      <c r="N177" s="701"/>
    </row>
    <row r="178" spans="2:14" ht="17" thickBot="1">
      <c r="B178"/>
      <c r="C178" s="1"/>
      <c r="D178"/>
      <c r="E178"/>
      <c r="F178"/>
      <c r="H178" s="699"/>
      <c r="I178" s="700"/>
      <c r="J178" s="700"/>
      <c r="K178" s="700"/>
      <c r="L178" s="700"/>
      <c r="M178" s="700"/>
      <c r="N178" s="701"/>
    </row>
    <row r="179" spans="2:14" ht="17" thickBot="1">
      <c r="B179" t="s">
        <v>256</v>
      </c>
      <c r="C179" s="1"/>
      <c r="D179" s="247" t="s">
        <v>259</v>
      </c>
      <c r="E179" s="247" t="s">
        <v>259</v>
      </c>
      <c r="F179" s="247" t="s">
        <v>259</v>
      </c>
      <c r="H179" s="699"/>
      <c r="I179" s="700"/>
      <c r="J179" s="700"/>
      <c r="K179" s="700"/>
      <c r="L179" s="700"/>
      <c r="M179" s="700"/>
      <c r="N179" s="701"/>
    </row>
    <row r="180" spans="2:14">
      <c r="H180" s="699"/>
      <c r="I180" s="700"/>
      <c r="J180" s="700"/>
      <c r="K180" s="700"/>
      <c r="L180" s="700"/>
      <c r="M180" s="700"/>
      <c r="N180" s="701"/>
    </row>
    <row r="181" spans="2:14">
      <c r="H181" s="248"/>
      <c r="I181" s="248"/>
      <c r="J181" s="248"/>
      <c r="K181" s="248"/>
      <c r="L181" s="248"/>
      <c r="M181" s="248"/>
      <c r="N181" s="248"/>
    </row>
    <row r="183" spans="2:14" ht="20" thickBot="1">
      <c r="B183" s="470" t="s">
        <v>23</v>
      </c>
      <c r="C183" s="286"/>
      <c r="D183" s="472">
        <f>'Pricing Model'!C9</f>
        <v>2025</v>
      </c>
      <c r="E183" s="469">
        <f>D183+1</f>
        <v>2026</v>
      </c>
      <c r="F183" s="469">
        <f>E183+1</f>
        <v>2027</v>
      </c>
    </row>
    <row r="185" spans="2:14">
      <c r="B185" s="91" t="s">
        <v>278</v>
      </c>
      <c r="D185" s="250">
        <f>'Cash Flow'!O143</f>
        <v>80000</v>
      </c>
      <c r="E185" s="250">
        <f>'Cash Flow'!AA143</f>
        <v>80000</v>
      </c>
      <c r="F185" s="250">
        <f>'Cash Flow'!AM143</f>
        <v>80000</v>
      </c>
    </row>
    <row r="186" spans="2:14">
      <c r="B186" s="91" t="s">
        <v>258</v>
      </c>
      <c r="D186" s="252">
        <v>0</v>
      </c>
      <c r="E186" s="252">
        <v>0</v>
      </c>
      <c r="F186" s="252">
        <v>0</v>
      </c>
    </row>
    <row r="188" spans="2:14">
      <c r="B188" s="91" t="s">
        <v>348</v>
      </c>
      <c r="D188" s="576">
        <v>3</v>
      </c>
      <c r="E188" s="576">
        <v>5</v>
      </c>
      <c r="F188" s="576">
        <v>6</v>
      </c>
    </row>
    <row r="999" spans="1:1">
      <c r="A999">
        <v>30217</v>
      </c>
    </row>
  </sheetData>
  <sheetProtection formatCells="0" formatColumns="0" formatRows="0" insertColumns="0" insertRows="0" insertHyperlinks="0" deleteColumns="0" deleteRows="0" sort="0" autoFilter="0" pivotTables="0"/>
  <mergeCells count="20">
    <mergeCell ref="H177:N178"/>
    <mergeCell ref="H179:N180"/>
    <mergeCell ref="H173:N174"/>
    <mergeCell ref="H175:N176"/>
    <mergeCell ref="H159:N160"/>
    <mergeCell ref="H161:N162"/>
    <mergeCell ref="H163:N164"/>
    <mergeCell ref="H165:N166"/>
    <mergeCell ref="H167:N168"/>
    <mergeCell ref="H151:N152"/>
    <mergeCell ref="H153:N154"/>
    <mergeCell ref="H143:N144"/>
    <mergeCell ref="H145:N146"/>
    <mergeCell ref="H125:N126"/>
    <mergeCell ref="H127:N128"/>
    <mergeCell ref="H129:N130"/>
    <mergeCell ref="H133:N134"/>
    <mergeCell ref="H135:N136"/>
    <mergeCell ref="H137:N138"/>
    <mergeCell ref="H131:N132"/>
  </mergeCells>
  <phoneticPr fontId="21" type="noConversion"/>
  <pageMargins left="0.75" right="0.75" top="1" bottom="1" header="0.5" footer="0.5"/>
  <pageSetup paperSize="9" orientation="portrait" horizontalDpi="4294967292" verticalDpi="4294967292"/>
  <colBreaks count="1" manualBreakCount="1">
    <brk id="6" max="1048575" man="1"/>
  </colBreaks>
  <ignoredErrors>
    <ignoredError sqref="D27:F28" formulaRange="1"/>
  </ignoredErrors>
  <drawing r:id="rId1"/>
  <legacy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tabColor theme="4" tint="0.39997558519241921"/>
  </sheetPr>
  <dimension ref="A1:L6"/>
  <sheetViews>
    <sheetView showGridLines="0" zoomScale="75" zoomScaleNormal="67" zoomScalePageLayoutView="125" workbookViewId="0"/>
  </sheetViews>
  <sheetFormatPr baseColWidth="10" defaultRowHeight="16"/>
  <cols>
    <col min="1" max="1" width="10" customWidth="1"/>
    <col min="11" max="11" width="8.6640625" customWidth="1"/>
  </cols>
  <sheetData>
    <row r="1" spans="1:12" s="90" customFormat="1" ht="19" customHeight="1">
      <c r="B1" s="89" t="str">
        <f>"v"&amp;'COPYRIGHT PROTECTION'!C15&amp;"     "&amp;'COPYRIGHT PROTECTION'!C6</f>
        <v xml:space="preserve">v2025.1     © Simon Hulme and Chris Drew, 2011-2025     IF PART OF AN ACADEMIC ASSIGNMENT, PLEASE DO NOT DELETE THIS SINGLE LINE.  DELETING IT MAY INVALIDATE YOUR SUBMISSION. </v>
      </c>
    </row>
    <row r="2" spans="1:12" s="90" customFormat="1" ht="19" customHeight="1">
      <c r="A2" s="89"/>
    </row>
    <row r="3" spans="1:12" ht="29" customHeight="1">
      <c r="B3" s="92" t="s">
        <v>323</v>
      </c>
      <c r="C3" s="253"/>
      <c r="D3" s="253"/>
      <c r="E3" s="253"/>
      <c r="F3" s="254"/>
    </row>
    <row r="4" spans="1:12" ht="14" customHeight="1">
      <c r="B4" s="253"/>
      <c r="C4" s="253"/>
      <c r="D4" s="253"/>
      <c r="E4" s="253"/>
      <c r="F4" s="254"/>
    </row>
    <row r="5" spans="1:12" ht="13" customHeight="1"/>
    <row r="6" spans="1:12" s="255" customFormat="1" ht="23" customHeight="1" thickBot="1">
      <c r="B6" s="486" t="s">
        <v>4</v>
      </c>
      <c r="C6" s="487"/>
      <c r="D6" s="488"/>
      <c r="E6" s="489"/>
      <c r="F6" s="488"/>
      <c r="G6" s="280"/>
      <c r="H6" s="280"/>
      <c r="I6" s="280"/>
      <c r="J6" s="280"/>
      <c r="K6" s="280"/>
      <c r="L6" s="86"/>
    </row>
  </sheetData>
  <sheetProtection formatCells="0" formatColumns="0" formatRows="0" insertColumns="0" insertRows="0" insertHyperlinks="0" deleteColumns="0" deleteRows="0" sort="0" autoFilter="0" pivotTables="0"/>
  <phoneticPr fontId="21" type="noConversion"/>
  <pageMargins left="0.75" right="0.75" top="1" bottom="1" header="0.5" footer="0.5"/>
  <pageSetup paperSize="9" orientation="portrait" horizontalDpi="4294967292" verticalDpi="4294967292"/>
  <rowBreaks count="1" manualBreakCount="1">
    <brk id="89" max="12" man="1"/>
  </rowBreaks>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2EC0B-7982-874A-AEF6-49650A34782E}">
  <sheetPr codeName="Sheet7">
    <tabColor theme="7" tint="0.39997558519241921"/>
  </sheetPr>
  <dimension ref="B1:Q109"/>
  <sheetViews>
    <sheetView showGridLines="0" zoomScale="117" zoomScaleNormal="117" workbookViewId="0">
      <selection activeCell="H23" sqref="H23"/>
    </sheetView>
  </sheetViews>
  <sheetFormatPr baseColWidth="10" defaultRowHeight="16"/>
  <cols>
    <col min="1" max="1" width="4.83203125" customWidth="1"/>
    <col min="2" max="2" width="15.33203125" customWidth="1"/>
    <col min="3" max="3" width="12.33203125" customWidth="1"/>
    <col min="5" max="5" width="15" bestFit="1" customWidth="1"/>
  </cols>
  <sheetData>
    <row r="1" spans="2:17" s="694" customFormat="1"/>
    <row r="2" spans="2:17" s="695" customFormat="1" ht="29">
      <c r="B2" s="695" t="s">
        <v>68</v>
      </c>
    </row>
    <row r="3" spans="2:17" s="695" customFormat="1" ht="14" customHeight="1"/>
    <row r="4" spans="2:17" s="695" customFormat="1" ht="29" customHeight="1">
      <c r="B4" s="695" t="s">
        <v>83</v>
      </c>
      <c r="C4" s="695">
        <f>IFERROR('COPYRIGHT PROTECTION'!C15,"INVALID")</f>
        <v>2025.1</v>
      </c>
      <c r="E4" s="708" t="str">
        <f>IFERROR(IF(C4&lt;&gt;2025.1,"This spreadsheet has had its copyright compromised and is not valid for academic purposes at UCL. Start with a new copy or face zero marks. (If not being used for academic purposes this comment can be ignored and this sheet can be deleted)."," "),"This spreadsheet has had its copyright compromised and is not valid for academic purposes at UCL. Start with a new copy or face zero marks. (If not being used for academic purposes this comment can be ignored and this sheet can be deleted).")</f>
        <v xml:space="preserve"> </v>
      </c>
      <c r="F4" s="708"/>
      <c r="G4" s="708"/>
      <c r="H4" s="708"/>
      <c r="I4" s="708"/>
      <c r="J4" s="708"/>
      <c r="K4" s="708"/>
      <c r="L4" s="708"/>
      <c r="M4" s="708"/>
      <c r="N4" s="708"/>
    </row>
    <row r="5" spans="2:17" s="695" customFormat="1" ht="29">
      <c r="B5" s="696"/>
      <c r="C5" s="696"/>
      <c r="E5" s="708"/>
      <c r="F5" s="708"/>
      <c r="G5" s="708"/>
      <c r="H5" s="708"/>
      <c r="I5" s="708"/>
      <c r="J5" s="708"/>
      <c r="K5" s="708"/>
      <c r="L5" s="708"/>
      <c r="M5" s="708"/>
      <c r="N5" s="708"/>
    </row>
    <row r="6" spans="2:17" s="695" customFormat="1" ht="29">
      <c r="B6" s="696"/>
      <c r="C6" s="696"/>
      <c r="E6" s="708"/>
      <c r="F6" s="708"/>
      <c r="G6" s="708"/>
      <c r="H6" s="708"/>
      <c r="I6" s="708"/>
      <c r="J6" s="708"/>
      <c r="K6" s="708"/>
      <c r="L6" s="708"/>
      <c r="M6" s="708"/>
      <c r="N6" s="708"/>
    </row>
    <row r="7" spans="2:17" s="694" customFormat="1">
      <c r="B7" s="697"/>
      <c r="C7" s="698"/>
      <c r="D7" s="698"/>
      <c r="E7" s="698"/>
      <c r="F7" s="698"/>
      <c r="G7" s="698"/>
      <c r="H7" s="698"/>
      <c r="I7" s="698"/>
      <c r="J7" s="698"/>
      <c r="K7" s="698"/>
      <c r="L7" s="698"/>
      <c r="M7" s="698"/>
    </row>
    <row r="8" spans="2:17" s="272" customFormat="1" ht="19">
      <c r="B8" s="3"/>
      <c r="C8"/>
      <c r="D8"/>
      <c r="E8"/>
      <c r="F8"/>
      <c r="G8"/>
      <c r="H8"/>
      <c r="I8"/>
      <c r="J8"/>
      <c r="K8"/>
      <c r="L8"/>
      <c r="M8"/>
      <c r="N8"/>
      <c r="O8"/>
      <c r="P8"/>
      <c r="Q8"/>
    </row>
    <row r="9" spans="2:17" ht="19">
      <c r="B9" s="3"/>
    </row>
    <row r="10" spans="2:17" ht="19">
      <c r="B10" s="3"/>
    </row>
    <row r="11" spans="2:17" ht="19">
      <c r="B11" s="3"/>
    </row>
    <row r="12" spans="2:17" ht="19">
      <c r="B12" s="3"/>
    </row>
    <row r="13" spans="2:17" ht="19">
      <c r="B13" s="3"/>
    </row>
    <row r="14" spans="2:17" ht="19">
      <c r="B14" s="3"/>
    </row>
    <row r="15" spans="2:17" ht="19">
      <c r="B15" s="3"/>
    </row>
    <row r="16" spans="2:17" ht="19">
      <c r="B16" s="3"/>
    </row>
    <row r="17" spans="2:17" s="273" customFormat="1" ht="19">
      <c r="B17" s="3"/>
      <c r="C17" s="1"/>
      <c r="D17" s="1"/>
      <c r="E17" s="1"/>
      <c r="F17" s="1"/>
      <c r="G17" s="1"/>
      <c r="H17" s="1"/>
      <c r="I17" s="1"/>
      <c r="J17" s="1"/>
      <c r="K17" s="1"/>
      <c r="L17" s="1"/>
      <c r="M17" s="1"/>
      <c r="N17" s="1"/>
      <c r="O17" s="1"/>
      <c r="P17" s="1"/>
      <c r="Q17" s="1"/>
    </row>
    <row r="19" spans="2:17" s="694" customFormat="1"/>
    <row r="20" spans="2:17" s="695" customFormat="1" ht="24" customHeight="1">
      <c r="B20" s="695" t="s">
        <v>86</v>
      </c>
    </row>
    <row r="21" spans="2:17" s="694" customFormat="1"/>
    <row r="22" spans="2:17" s="694" customFormat="1"/>
    <row r="23" spans="2:17" s="694" customFormat="1"/>
    <row r="24" spans="2:17" s="694" customFormat="1"/>
    <row r="25" spans="2:17" s="694" customFormat="1"/>
    <row r="26" spans="2:17" s="694" customFormat="1"/>
    <row r="27" spans="2:17" s="694" customFormat="1"/>
    <row r="28" spans="2:17" s="694" customFormat="1"/>
    <row r="29" spans="2:17" s="694" customFormat="1"/>
    <row r="30" spans="2:17" s="694" customFormat="1"/>
    <row r="31" spans="2:17" s="694" customFormat="1"/>
    <row r="32" spans="2:17" s="694" customFormat="1"/>
    <row r="33" s="694" customFormat="1"/>
    <row r="34" s="694" customFormat="1"/>
    <row r="35" s="694" customFormat="1"/>
    <row r="36" s="694" customFormat="1"/>
    <row r="37" s="694" customFormat="1"/>
    <row r="38" s="694" customFormat="1"/>
    <row r="39" s="694" customFormat="1"/>
    <row r="40" s="694" customFormat="1"/>
    <row r="41" s="694" customFormat="1"/>
    <row r="42" s="694" customFormat="1"/>
    <row r="43" s="694" customFormat="1"/>
    <row r="44" s="694" customFormat="1"/>
    <row r="45" s="694" customFormat="1"/>
    <row r="46" s="694" customFormat="1"/>
    <row r="47" s="694" customFormat="1"/>
    <row r="48" s="694" customFormat="1"/>
    <row r="49" s="694" customFormat="1"/>
    <row r="50" s="694" customFormat="1"/>
    <row r="51" s="694" customFormat="1"/>
    <row r="52" s="694" customFormat="1"/>
    <row r="53" s="694" customFormat="1"/>
    <row r="54" s="694" customFormat="1"/>
    <row r="55" s="694" customFormat="1"/>
    <row r="56" s="694" customFormat="1"/>
    <row r="57" s="694" customFormat="1"/>
    <row r="58" s="694" customFormat="1"/>
    <row r="59" s="694" customFormat="1"/>
    <row r="60" s="694" customFormat="1"/>
    <row r="61" s="694" customFormat="1"/>
    <row r="62" s="694" customFormat="1"/>
    <row r="63" s="694" customFormat="1"/>
    <row r="64" s="694" customFormat="1"/>
    <row r="65" s="694" customFormat="1"/>
    <row r="66" s="694" customFormat="1"/>
    <row r="67" s="694" customFormat="1"/>
    <row r="68" s="694" customFormat="1"/>
    <row r="69" s="694" customFormat="1"/>
    <row r="70" s="694" customFormat="1"/>
    <row r="71" s="694" customFormat="1"/>
    <row r="72" s="694" customFormat="1"/>
    <row r="73" s="694" customFormat="1"/>
    <row r="74" s="694" customFormat="1"/>
    <row r="75" s="694" customFormat="1"/>
    <row r="76" s="694" customFormat="1"/>
    <row r="77" s="694" customFormat="1"/>
    <row r="78" s="694" customFormat="1"/>
    <row r="79" s="694" customFormat="1"/>
    <row r="80" s="694" customFormat="1"/>
    <row r="81" s="694" customFormat="1"/>
    <row r="82" s="694" customFormat="1"/>
    <row r="83" s="694" customFormat="1"/>
    <row r="84" s="694" customFormat="1"/>
    <row r="85" s="694" customFormat="1"/>
    <row r="86" s="694" customFormat="1"/>
    <row r="87" s="694" customFormat="1"/>
    <row r="88" s="694" customFormat="1"/>
    <row r="89" s="694" customFormat="1"/>
    <row r="90" s="694" customFormat="1"/>
    <row r="91" s="694" customFormat="1"/>
    <row r="92" s="694" customFormat="1"/>
    <row r="93" s="694" customFormat="1"/>
    <row r="94" s="694" customFormat="1"/>
    <row r="95" s="694" customFormat="1"/>
    <row r="96" s="694" customFormat="1"/>
    <row r="97" s="694" customFormat="1"/>
    <row r="98" s="694" customFormat="1"/>
    <row r="99" s="694" customFormat="1"/>
    <row r="100" s="694" customFormat="1"/>
    <row r="101" s="694" customFormat="1"/>
    <row r="102" s="694" customFormat="1"/>
    <row r="103" s="694" customFormat="1"/>
    <row r="104" s="694" customFormat="1"/>
    <row r="105" s="694" customFormat="1"/>
    <row r="106" s="694" customFormat="1"/>
    <row r="107" s="694" customFormat="1"/>
    <row r="108" s="694" customFormat="1"/>
    <row r="109" s="694" customFormat="1"/>
  </sheetData>
  <sheetProtection algorithmName="SHA-512" hashValue="VRoix6bCmcQTHCMBPapd/3V4HnspoDdjY9myWARtqWPo8P/HGPNs6Eghhn0T9T/efPSH+Q8jN+4BlZQNWbK0/Q==" saltValue="3XeY/ipbwSHnmqV2J9BK4w==" spinCount="100000" sheet="1" objects="1" scenarios="1" selectLockedCells="1" selectUnlockedCells="1"/>
  <mergeCells count="1">
    <mergeCell ref="E4:N6"/>
  </mergeCells>
  <conditionalFormatting sqref="C4">
    <cfRule type="containsText" dxfId="0" priority="1" operator="containsText" text="INVALID">
      <formula>NOT(ISERROR(SEARCH("INVALID",C4)))</formula>
    </cfRule>
  </conditionalFormatting>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10</vt:i4>
      </vt:variant>
      <vt:variant>
        <vt:lpstr>Named Ranges</vt:lpstr>
      </vt:variant>
      <vt:variant>
        <vt:i4>5</vt:i4>
      </vt:variant>
    </vt:vector>
  </HeadingPairs>
  <TitlesOfParts>
    <vt:vector size="15" baseType="lpstr">
      <vt:lpstr>Helpful Notes</vt:lpstr>
      <vt:lpstr>Pricing Model</vt:lpstr>
      <vt:lpstr>Sales Forecast</vt:lpstr>
      <vt:lpstr>Profit &amp; Loss</vt:lpstr>
      <vt:lpstr>Cash Flow</vt:lpstr>
      <vt:lpstr>Balance Sheet</vt:lpstr>
      <vt:lpstr>Summary &amp; Ratios</vt:lpstr>
      <vt:lpstr>Graphs</vt:lpstr>
      <vt:lpstr>Copyright (DO NOT DELETE)</vt:lpstr>
      <vt:lpstr>Style Guide</vt:lpstr>
      <vt:lpstr>'Cash Flow'!Print_Area</vt:lpstr>
      <vt:lpstr>Graphs!Print_Area</vt:lpstr>
      <vt:lpstr>'Helpful Notes'!Print_Area</vt:lpstr>
      <vt:lpstr>'Profit &amp; Loss'!Print_Area</vt:lpstr>
      <vt:lpstr>'Summary &amp; Ratios'!Print_Area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Simon Hulme</dc:creator>
  <cp:lastModifiedBy>Microsoft Office User</cp:lastModifiedBy>
  <cp:lastPrinted>2013-03-02T16:58:28Z</cp:lastPrinted>
  <dcterms:created xsi:type="dcterms:W3CDTF">2011-05-28T11:03:23Z</dcterms:created>
  <dcterms:modified xsi:type="dcterms:W3CDTF">2025-03-27T05:38:31Z</dcterms:modified>
</cp:coreProperties>
</file>